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<sst xmlns="http://schemas.openxmlformats.org/spreadsheetml/2006/main" count="2063" uniqueCount="404">
  <si>
    <t>Виды работ</t>
  </si>
  <si>
    <t>2 шт</t>
  </si>
  <si>
    <t>1 шт</t>
  </si>
  <si>
    <t>замена отопительных приборов</t>
  </si>
  <si>
    <t>ремонт отмостки</t>
  </si>
  <si>
    <t>ремонт дверных проемов</t>
  </si>
  <si>
    <t>смена и ремонт водосточных труб</t>
  </si>
  <si>
    <t>ремонт оконных проемов</t>
  </si>
  <si>
    <t>Оказано услуг</t>
  </si>
  <si>
    <t>Объем работ</t>
  </si>
  <si>
    <t>Затраты, руб.</t>
  </si>
  <si>
    <t xml:space="preserve">Жилищные услуги </t>
  </si>
  <si>
    <t>Ощеполезная жилая площадь</t>
  </si>
  <si>
    <t>Текущий ремонт</t>
  </si>
  <si>
    <t>ремонт и окраска фасадов</t>
  </si>
  <si>
    <t>ремонт и смена запорной арматуры</t>
  </si>
  <si>
    <t>6 шт</t>
  </si>
  <si>
    <t>замена установочной арматуры, ремонт и замена аппаратов защиты</t>
  </si>
  <si>
    <t>аварийные работы</t>
  </si>
  <si>
    <t xml:space="preserve">Итого </t>
  </si>
  <si>
    <t>ул. М. Горького, д.5</t>
  </si>
  <si>
    <t>ул. М. Горького, д.7</t>
  </si>
  <si>
    <t>3 м2</t>
  </si>
  <si>
    <t>ремонт и замена трубопроводов ц/о</t>
  </si>
  <si>
    <t>9 м</t>
  </si>
  <si>
    <t>3 шт</t>
  </si>
  <si>
    <t>ул.Д. Исаева д.1</t>
  </si>
  <si>
    <t>ул. Кирова, д.13</t>
  </si>
  <si>
    <t>2 м</t>
  </si>
  <si>
    <t>4 шт</t>
  </si>
  <si>
    <t>ул. Кирова, д.15</t>
  </si>
  <si>
    <t>ул. Кирова, д.17</t>
  </si>
  <si>
    <t xml:space="preserve">ремонт кровли </t>
  </si>
  <si>
    <t>2,5 м2</t>
  </si>
  <si>
    <t>ул. Кирова, д.18</t>
  </si>
  <si>
    <t>1 м</t>
  </si>
  <si>
    <t>10 м</t>
  </si>
  <si>
    <t>ул. Кирова, д.19</t>
  </si>
  <si>
    <t>4 м2</t>
  </si>
  <si>
    <t>ул. Кирова, д.21</t>
  </si>
  <si>
    <t>ремонт и замена трубопроводов гвс</t>
  </si>
  <si>
    <t>ул. Кирова, д.22</t>
  </si>
  <si>
    <t>ул. Кирова, д.23</t>
  </si>
  <si>
    <t>ремонт и замена систем канализации</t>
  </si>
  <si>
    <t>ул. Кирова, д.25</t>
  </si>
  <si>
    <t>5 м</t>
  </si>
  <si>
    <t>ремонт ГРЩ, ВРУ,ЭЩ и т.д.</t>
  </si>
  <si>
    <t>ул. Кирова, д.27</t>
  </si>
  <si>
    <t>ул. Кирова, д.29</t>
  </si>
  <si>
    <t>ремонт и замена трубопроводов хвс</t>
  </si>
  <si>
    <t>3 м</t>
  </si>
  <si>
    <t>ул. Комсомольская, д.8</t>
  </si>
  <si>
    <t>ул. Комсомольская, д.10</t>
  </si>
  <si>
    <t>ул. Комсомольская, д.12</t>
  </si>
  <si>
    <t>ремонт и смена водосточных труб</t>
  </si>
  <si>
    <t>ул. Краснофлотская, д.3</t>
  </si>
  <si>
    <t>5 м2</t>
  </si>
  <si>
    <t>ул. Ладожская, д.9</t>
  </si>
  <si>
    <t>изготовление металлических дверей, решеток</t>
  </si>
  <si>
    <t>4 м</t>
  </si>
  <si>
    <t>ул. Ладожская, д.12</t>
  </si>
  <si>
    <t>6 м</t>
  </si>
  <si>
    <t xml:space="preserve">ремонт и замена систем канализации </t>
  </si>
  <si>
    <t>ул. Ладожская, д.14</t>
  </si>
  <si>
    <t>25 м</t>
  </si>
  <si>
    <t>13 шт</t>
  </si>
  <si>
    <t>замена электропроводки</t>
  </si>
  <si>
    <t>ул. Ладожская, д.18</t>
  </si>
  <si>
    <t>27 м</t>
  </si>
  <si>
    <t>ул. Ладожская, д.20</t>
  </si>
  <si>
    <t xml:space="preserve"> косметический ремонт лестничных клеток</t>
  </si>
  <si>
    <t>ремонт мусоропроводов( шиберов, стволов, клапанов)</t>
  </si>
  <si>
    <t>ул. Ладожская, д.22</t>
  </si>
  <si>
    <t>герметизация стеновых панелей</t>
  </si>
  <si>
    <t>Всего</t>
  </si>
  <si>
    <t>ул. Молодежная, д.18</t>
  </si>
  <si>
    <t>Общеполезная жилая площадь</t>
  </si>
  <si>
    <t>ремонт кровли</t>
  </si>
  <si>
    <t>ул. Новая, д.3</t>
  </si>
  <si>
    <t>7 м</t>
  </si>
  <si>
    <t>ул. Новая, д.7</t>
  </si>
  <si>
    <t>15 м</t>
  </si>
  <si>
    <t>ул. Новая, д.9</t>
  </si>
  <si>
    <t>ул. Новая, д.19</t>
  </si>
  <si>
    <t>ул. Новая, д.20</t>
  </si>
  <si>
    <t>8 м</t>
  </si>
  <si>
    <t>ул. Новая, д.22</t>
  </si>
  <si>
    <t>ул. Новая, д.24</t>
  </si>
  <si>
    <t>ул. Новая, д.28</t>
  </si>
  <si>
    <t>ул. Новая, д.30</t>
  </si>
  <si>
    <t>5 шт</t>
  </si>
  <si>
    <t>ул. Новая, д.38</t>
  </si>
  <si>
    <t>ул. Петуниной, д.1</t>
  </si>
  <si>
    <t>ул. Петуниной, д.2</t>
  </si>
  <si>
    <t>20 м</t>
  </si>
  <si>
    <t>ул. Петуниной, д.3</t>
  </si>
  <si>
    <t>ул. Пионерская, д.1</t>
  </si>
  <si>
    <t>ул. Победы, д.1</t>
  </si>
  <si>
    <t>ул. Победы, д.3</t>
  </si>
  <si>
    <t>ул. Победы, д.5</t>
  </si>
  <si>
    <t>ул. Победы, д.4</t>
  </si>
  <si>
    <t xml:space="preserve">ремонт и замена отдельных участков полов МОП </t>
  </si>
  <si>
    <t>ул. Победы, д.7</t>
  </si>
  <si>
    <t>ул. Победы, д.11</t>
  </si>
  <si>
    <t>ул. Победы, д.13</t>
  </si>
  <si>
    <t>ремонт  трубопроводов ц/о</t>
  </si>
  <si>
    <t>ул. Победы, д.14</t>
  </si>
  <si>
    <t>7 шт</t>
  </si>
  <si>
    <t>ул. Победы, д.15</t>
  </si>
  <si>
    <t>18 м</t>
  </si>
  <si>
    <t>ул. Победы, д.17</t>
  </si>
  <si>
    <t>ул. Победы, д.19</t>
  </si>
  <si>
    <t>ул. Победы, д.21</t>
  </si>
  <si>
    <t>ул. Победы, д.23</t>
  </si>
  <si>
    <t>ул. Победы, д.25</t>
  </si>
  <si>
    <t>ул. Победы, д.27</t>
  </si>
  <si>
    <t>ремонт и замена   трубопроводов ц/о</t>
  </si>
  <si>
    <t>ул. Победы, д.40</t>
  </si>
  <si>
    <t>ул.Северная, д.15</t>
  </si>
  <si>
    <t>ул.Северная, д.17</t>
  </si>
  <si>
    <t>ул.Северная, д.21</t>
  </si>
  <si>
    <t>ул.Советская, д.21</t>
  </si>
  <si>
    <t>п. Молодцово, д.1</t>
  </si>
  <si>
    <t>п. Молодцово, д.2</t>
  </si>
  <si>
    <t>п. Молодцово, д.3</t>
  </si>
  <si>
    <t>п. Молодцово, д.4</t>
  </si>
  <si>
    <t>п. Молодцово, д.5</t>
  </si>
  <si>
    <t>п. Молодцово, д.6</t>
  </si>
  <si>
    <t>п. Молодцово, д.7</t>
  </si>
  <si>
    <t>п. Молодцово, д.8</t>
  </si>
  <si>
    <t>м2</t>
  </si>
  <si>
    <t>Площадь нежилых помещений</t>
  </si>
  <si>
    <t xml:space="preserve">м2 </t>
  </si>
  <si>
    <t>ул. Кирова, д.12</t>
  </si>
  <si>
    <t>ул. Краснофлотская, д.4</t>
  </si>
  <si>
    <t>ул. Краснофлотская, д.6</t>
  </si>
  <si>
    <t>ул. Победы, д.9</t>
  </si>
  <si>
    <t>2м</t>
  </si>
  <si>
    <t>8 шт</t>
  </si>
  <si>
    <t>1шт</t>
  </si>
  <si>
    <t>3м</t>
  </si>
  <si>
    <t>косметический ремонт л/кл</t>
  </si>
  <si>
    <t>9 шт</t>
  </si>
  <si>
    <t>1м</t>
  </si>
  <si>
    <t xml:space="preserve">ремонт и замена трубопроводов хвс </t>
  </si>
  <si>
    <t>24 м</t>
  </si>
  <si>
    <t>ремонт балконов, лестниц , козырьков, крылец, подвалы и т.д.</t>
  </si>
  <si>
    <t>косметический ремонт МОП</t>
  </si>
  <si>
    <t>19 шт</t>
  </si>
  <si>
    <t>ремонт и замена запорной арматуры</t>
  </si>
  <si>
    <t>ремонт и замена   трубопроводов хвс</t>
  </si>
  <si>
    <t xml:space="preserve">2м </t>
  </si>
  <si>
    <t>смена и ремонт трубопроводов хвс</t>
  </si>
  <si>
    <t>16 шт</t>
  </si>
  <si>
    <t>5м</t>
  </si>
  <si>
    <t>ремонт и замена сиситем канализации</t>
  </si>
  <si>
    <t>13 м2</t>
  </si>
  <si>
    <t xml:space="preserve">ремонт и замена трубопроводов ц/о </t>
  </si>
  <si>
    <t>ремонт мусоропроводов(стволов, шиберов)</t>
  </si>
  <si>
    <t>ремонт трубопроводов хвс</t>
  </si>
  <si>
    <t>План затрат на текущий ремонт МД на 2015г., руб.</t>
  </si>
  <si>
    <t>88 м2</t>
  </si>
  <si>
    <t>Ремонт о смена трубопроводов ХВС</t>
  </si>
  <si>
    <t>Замена установочной арматуры, смена аппаратов защиты и т.д.</t>
  </si>
  <si>
    <t>Ремонт дверных проемов</t>
  </si>
  <si>
    <t>ремонт отдельных участков полов МОП, ремонт ступеней</t>
  </si>
  <si>
    <t>ремонт балконов, лестниц , козырьков, крылец, подвалы и т.д.( козырька)</t>
  </si>
  <si>
    <t>0,5м2</t>
  </si>
  <si>
    <t>Ремонт и смена систем канализации</t>
  </si>
  <si>
    <t xml:space="preserve">2 м </t>
  </si>
  <si>
    <t>ремонт кровли (примыкание к вентканалам)</t>
  </si>
  <si>
    <t xml:space="preserve">косметический ремонт лестничных клеток </t>
  </si>
  <si>
    <t xml:space="preserve">ремонт оконных заполнений </t>
  </si>
  <si>
    <t>смена дверной форнитуры</t>
  </si>
  <si>
    <t>1 м2</t>
  </si>
  <si>
    <t>смена электропроводки</t>
  </si>
  <si>
    <t>32 м</t>
  </si>
  <si>
    <t>текущий ремонт</t>
  </si>
  <si>
    <t>кровельные работы(отливы, карнизы, оголовки)</t>
  </si>
  <si>
    <t>38 м2</t>
  </si>
  <si>
    <t>ремонт стволов мусоропроводов,клапанов, улиток, шиберов и т.д.</t>
  </si>
  <si>
    <t xml:space="preserve">188,5 м </t>
  </si>
  <si>
    <t>7,5 м2</t>
  </si>
  <si>
    <t>47,5 м</t>
  </si>
  <si>
    <t>установка противопожарных дверей, лазов</t>
  </si>
  <si>
    <t xml:space="preserve"> 2 м2</t>
  </si>
  <si>
    <t>ремонт балконов, лестниц , козырьков, крылец, подвалы и т.д.(ремонт козырьков, установка перегородок в технологической нише))</t>
  </si>
  <si>
    <t>57,95 м2</t>
  </si>
  <si>
    <t>ремонт  трубопроводов хвс(смена сгонов)</t>
  </si>
  <si>
    <t>6,5 м2</t>
  </si>
  <si>
    <t>17 м2</t>
  </si>
  <si>
    <t>ремонт балконов, лестниц , козырьков, крылец, подвалы и т.д.(заделка ниши, установка  перегородок, ремонт козырьков)</t>
  </si>
  <si>
    <t>334 м</t>
  </si>
  <si>
    <t>81 шт</t>
  </si>
  <si>
    <t xml:space="preserve"> косметический ремонт л/кл</t>
  </si>
  <si>
    <t>ремонт балконов, лестниц , козырьков, крылец, подвалы и т.д.(ремонт поручней)</t>
  </si>
  <si>
    <t>теплоизоляция трубопровода ц/о</t>
  </si>
  <si>
    <t>1,5 м</t>
  </si>
  <si>
    <t>2,2 м2</t>
  </si>
  <si>
    <t>ремонт кирпичной кладки канала (1 пар.)</t>
  </si>
  <si>
    <t>восстановление бетонных стен каналов после ремонтных работ(2 пар.)</t>
  </si>
  <si>
    <t>43 м</t>
  </si>
  <si>
    <t>ремонт балконов, лестниц , козырьков, крылец, подвалы и т.д.(ремонт металлических ограждений )</t>
  </si>
  <si>
    <t>8 м2</t>
  </si>
  <si>
    <t>ремонт  трубопроводов ц/о(замена сгонов)</t>
  </si>
  <si>
    <t>15,6 м2</t>
  </si>
  <si>
    <t>2 м2</t>
  </si>
  <si>
    <t>аварийно-восстановит. работы(ремонт потолка, кв.44)</t>
  </si>
  <si>
    <t>33 м</t>
  </si>
  <si>
    <t>ремонт и смена систем канализации</t>
  </si>
  <si>
    <t>ремонт систем канализации (установка заглушек)</t>
  </si>
  <si>
    <t xml:space="preserve"> косметический ремонт МОП</t>
  </si>
  <si>
    <t xml:space="preserve">ремонт систем канализации </t>
  </si>
  <si>
    <t>кровельные работы( отливы, карнизы, оголовки)</t>
  </si>
  <si>
    <t>смена электроводки</t>
  </si>
  <si>
    <t>82 м</t>
  </si>
  <si>
    <t>смена дверных проемов</t>
  </si>
  <si>
    <t>ремонт  трубопроводов гвс(смена сгонов)</t>
  </si>
  <si>
    <t>1 место</t>
  </si>
  <si>
    <t>ремонт кровли( после замены фановой трубы)</t>
  </si>
  <si>
    <t>смена дверных заполнений</t>
  </si>
  <si>
    <t>8,5 м2</t>
  </si>
  <si>
    <t>ремонт балконов, лестниц , козырьков, крылец, подвалы и т.д.(ремонт козырька)</t>
  </si>
  <si>
    <t>35  м</t>
  </si>
  <si>
    <t>ремонт и замена  систем канализации</t>
  </si>
  <si>
    <t>Бульвар Партизанской Славы, д.5</t>
  </si>
  <si>
    <t>ремонт отдельных участков полов МОП</t>
  </si>
  <si>
    <t>11 шт</t>
  </si>
  <si>
    <t>ремонт ГРЩ,ВРУ,ЭЩ и т.д.</t>
  </si>
  <si>
    <t>ремонт балконов, лестниц , козырьков, крылец, подвалы и т.д.( метал.ограждение на крыльцо)</t>
  </si>
  <si>
    <t>10 шт</t>
  </si>
  <si>
    <t>17 м</t>
  </si>
  <si>
    <t>45м2</t>
  </si>
  <si>
    <t>смена оконных заполнений</t>
  </si>
  <si>
    <t>ремонт дверных заполнений</t>
  </si>
  <si>
    <t>смена  дверных заполнений</t>
  </si>
  <si>
    <t>смена  дверной форнитуры</t>
  </si>
  <si>
    <t>13,5 м2</t>
  </si>
  <si>
    <t>21 шт</t>
  </si>
  <si>
    <t>342м</t>
  </si>
  <si>
    <t>56 шт</t>
  </si>
  <si>
    <t>45 шт</t>
  </si>
  <si>
    <t xml:space="preserve">1 шт </t>
  </si>
  <si>
    <t>94 м</t>
  </si>
  <si>
    <t>54 шт</t>
  </si>
  <si>
    <t>10 м2</t>
  </si>
  <si>
    <t>Кровельные работы (отливы, карнизы,оголовки)</t>
  </si>
  <si>
    <t>107,8м2</t>
  </si>
  <si>
    <t>ремонт балконов, лестниц , козырьков, крылец, подвалы и т.д.(ремонт металлических ограждений)</t>
  </si>
  <si>
    <t>ремонт балконов, лестниц , козырьков, крылец, подвалы и т.д.(проклейка,промазка балконов)</t>
  </si>
  <si>
    <t>30м2</t>
  </si>
  <si>
    <t>30шт</t>
  </si>
  <si>
    <t>20 шт</t>
  </si>
  <si>
    <t>33м</t>
  </si>
  <si>
    <t>12 шт</t>
  </si>
  <si>
    <t>ремонт балконов, лестниц , козырьков, крылец, подвалы и т.д.(балконы )</t>
  </si>
  <si>
    <t>23 шт</t>
  </si>
  <si>
    <t>244 м</t>
  </si>
  <si>
    <t>12 м</t>
  </si>
  <si>
    <t>ремонт  трубопроводов ц/о (смена сгонов)</t>
  </si>
  <si>
    <t>96 м</t>
  </si>
  <si>
    <t>130 м</t>
  </si>
  <si>
    <t>2м2</t>
  </si>
  <si>
    <t>14 м2</t>
  </si>
  <si>
    <t>30 м</t>
  </si>
  <si>
    <t>ремонт козырька</t>
  </si>
  <si>
    <t>ремонт крыльца</t>
  </si>
  <si>
    <t>ремонт балконов, лестниц , козырьков, крылец, подвалы и т.д.(тамбур)</t>
  </si>
  <si>
    <t xml:space="preserve">ремонт и замена трубопроводов гвс </t>
  </si>
  <si>
    <t>45 м</t>
  </si>
  <si>
    <t>65 м</t>
  </si>
  <si>
    <t>Замена и ремонт ГРЩ, ВРУ,ЭЩ и т.д.</t>
  </si>
  <si>
    <t>17 шт</t>
  </si>
  <si>
    <t xml:space="preserve">5 шт </t>
  </si>
  <si>
    <t>кровельные работы (прокладка воздуховодов)</t>
  </si>
  <si>
    <t>5,5м2</t>
  </si>
  <si>
    <t xml:space="preserve"> 7 шт</t>
  </si>
  <si>
    <t>ремонт цоколя</t>
  </si>
  <si>
    <t>120 м2</t>
  </si>
  <si>
    <t>100 м</t>
  </si>
  <si>
    <t>24 шт</t>
  </si>
  <si>
    <t>37 м2</t>
  </si>
  <si>
    <t>ремонт балконов, лестниц , козырьков, крылец, подвалы и т.д. (крыльцо)</t>
  </si>
  <si>
    <t>20 м2</t>
  </si>
  <si>
    <t>ремонт мусоропроводов( окраска улиток)</t>
  </si>
  <si>
    <t>Остаток средств на 01.01.2015</t>
  </si>
  <si>
    <t>ремонт отмостки и тротуаров</t>
  </si>
  <si>
    <t>226,5 м2</t>
  </si>
  <si>
    <t>123 м2</t>
  </si>
  <si>
    <t>45 м2</t>
  </si>
  <si>
    <t>ремонт и замена   трубопроводов хвс(розлив)</t>
  </si>
  <si>
    <t>Договор аренды нежилого помещения(Алексеева З.П.)</t>
  </si>
  <si>
    <t>Договор аренды нежилого помещения(Смолина С.А.)</t>
  </si>
  <si>
    <t>Договор аренды нежилого помещения(Матвеева Н.И.)</t>
  </si>
  <si>
    <t>Договор аренды нежилого помещения(АгроБиоТех)</t>
  </si>
  <si>
    <t>Договор аренды нежилого помещения(Максимова Е.В.)</t>
  </si>
  <si>
    <t>Договор на размещение рекламы(Люкс)</t>
  </si>
  <si>
    <t>Договор аренды земельного участка(Зилотов Д.А.)</t>
  </si>
  <si>
    <t>Договор на аренду от 01.08.2012(Люкс)</t>
  </si>
  <si>
    <t>Договор на аренду от 07.04.2015(Люкс)</t>
  </si>
  <si>
    <t>ремонт и замена канализации</t>
  </si>
  <si>
    <t>50 м</t>
  </si>
  <si>
    <t>замена тросса (лифтовое оборудование)</t>
  </si>
  <si>
    <t>48 шт</t>
  </si>
  <si>
    <t>Договор на размещение оборудования (Мегафон)</t>
  </si>
  <si>
    <t xml:space="preserve">120м2, 67 м примыкание </t>
  </si>
  <si>
    <t>убрать</t>
  </si>
  <si>
    <t>убрать  в июле герметизацию 299 м  159,281</t>
  </si>
  <si>
    <t>руб</t>
  </si>
  <si>
    <t>616 м</t>
  </si>
  <si>
    <t>Отчет за  2015год по домам, находящимся  в управлении ООО " УК Гарант Сервис"</t>
  </si>
  <si>
    <t>5,5 м</t>
  </si>
  <si>
    <t xml:space="preserve">косметический ремонт лестичной клетки </t>
  </si>
  <si>
    <t>ремонт, замена, восстановление отдельных участков полов МОП</t>
  </si>
  <si>
    <t xml:space="preserve">ремонт и замена запорной арматуры </t>
  </si>
  <si>
    <t>ремонти замена электропроводки</t>
  </si>
  <si>
    <t>10м</t>
  </si>
  <si>
    <t>ремонти окраска фасадов</t>
  </si>
  <si>
    <t>2,4 м</t>
  </si>
  <si>
    <t xml:space="preserve"> ремонт кровли жесткой</t>
  </si>
  <si>
    <t>249 м</t>
  </si>
  <si>
    <t>26 м</t>
  </si>
  <si>
    <t>39,5 м2</t>
  </si>
  <si>
    <t>13м2</t>
  </si>
  <si>
    <t>23 м</t>
  </si>
  <si>
    <t>136 м</t>
  </si>
  <si>
    <t>аварийные работы(ремонт стыков ливневой канализации на чердаке)</t>
  </si>
  <si>
    <t xml:space="preserve">кровельные работы </t>
  </si>
  <si>
    <t>3,2м</t>
  </si>
  <si>
    <t>508м</t>
  </si>
  <si>
    <t>12м</t>
  </si>
  <si>
    <t>2шт</t>
  </si>
  <si>
    <t>233,3м2</t>
  </si>
  <si>
    <t>165 м</t>
  </si>
  <si>
    <t>кровельные работы</t>
  </si>
  <si>
    <t>50,5 м</t>
  </si>
  <si>
    <t>11 м</t>
  </si>
  <si>
    <t>13 м</t>
  </si>
  <si>
    <t>ремонт дверей МОП</t>
  </si>
  <si>
    <t xml:space="preserve">косметический ремонт лестничной клетки </t>
  </si>
  <si>
    <t>4шт</t>
  </si>
  <si>
    <t>ремонт и замена отопительных приборов</t>
  </si>
  <si>
    <t>Замена установочной арматуры ,замена и ремонт аппаратов защиты</t>
  </si>
  <si>
    <t xml:space="preserve">8м </t>
  </si>
  <si>
    <t>34 шт</t>
  </si>
  <si>
    <t>ремонт кровли мягкой</t>
  </si>
  <si>
    <t>30 м2</t>
  </si>
  <si>
    <t>кровельные работы( карнизы,отливы, оголовки)</t>
  </si>
  <si>
    <t>30 шт</t>
  </si>
  <si>
    <t>12 м2</t>
  </si>
  <si>
    <t xml:space="preserve">смена запорной арматуры </t>
  </si>
  <si>
    <t xml:space="preserve">3 шт </t>
  </si>
  <si>
    <t>герметизация стеновых панелий</t>
  </si>
  <si>
    <t xml:space="preserve">40 м </t>
  </si>
  <si>
    <t>11шт</t>
  </si>
  <si>
    <t>70м</t>
  </si>
  <si>
    <t>31 м2</t>
  </si>
  <si>
    <t xml:space="preserve">2 шт </t>
  </si>
  <si>
    <t>115 м</t>
  </si>
  <si>
    <t>18 шт</t>
  </si>
  <si>
    <t>1,5 м2</t>
  </si>
  <si>
    <t>ремонт и замена  оконных проемов</t>
  </si>
  <si>
    <t>16 м</t>
  </si>
  <si>
    <t xml:space="preserve">аварийные работы </t>
  </si>
  <si>
    <t>57 м</t>
  </si>
  <si>
    <t>14 м</t>
  </si>
  <si>
    <t>кровельные работы (карнизы, отливы, оголовки)</t>
  </si>
  <si>
    <t>ремонт отмостки и тратуаров</t>
  </si>
  <si>
    <t xml:space="preserve"> 40м</t>
  </si>
  <si>
    <t>ремонт и замена  окон</t>
  </si>
  <si>
    <t>ремонт дверей</t>
  </si>
  <si>
    <t>36 м</t>
  </si>
  <si>
    <t>3шт</t>
  </si>
  <si>
    <t xml:space="preserve">смена дверей </t>
  </si>
  <si>
    <t>48 м</t>
  </si>
  <si>
    <t>16 м2</t>
  </si>
  <si>
    <t>ремонт балконов, лестниц , козырьков, крылец, подвалы и т.д. (кладка стен кирпичных, наружных)</t>
  </si>
  <si>
    <t>ремонт  отмостки и тротуаров</t>
  </si>
  <si>
    <t>6,5 м</t>
  </si>
  <si>
    <t>ремонт кровли жесткой</t>
  </si>
  <si>
    <t>смена окон</t>
  </si>
  <si>
    <t>косметический ремонт квартир после протечек с кровли</t>
  </si>
  <si>
    <t>47 м</t>
  </si>
  <si>
    <t>кровельные работы (отливы, карнизы, оголовки)</t>
  </si>
  <si>
    <t>ремонт и смена эл.проводки</t>
  </si>
  <si>
    <t>49 шт</t>
  </si>
  <si>
    <t>178м</t>
  </si>
  <si>
    <t>79 шт</t>
  </si>
  <si>
    <t>27 м2</t>
  </si>
  <si>
    <t>9шт</t>
  </si>
  <si>
    <t xml:space="preserve">установка системы видионаблюдения </t>
  </si>
  <si>
    <t>Начислено за 2015 год, руб</t>
  </si>
  <si>
    <t>Поступило за 2015, руб.</t>
  </si>
  <si>
    <t>Договор аренды нежилого помещения(ЕвроПласт ООО)</t>
  </si>
  <si>
    <t>Остаток средств на 01.01.2016</t>
  </si>
  <si>
    <t xml:space="preserve">ремонт и окраска фасада </t>
  </si>
  <si>
    <t>9 м2</t>
  </si>
  <si>
    <t>Ремонт и замена отдельных участков полов</t>
  </si>
  <si>
    <t>6 м2</t>
  </si>
  <si>
    <t>22м</t>
  </si>
  <si>
    <t>проклейка промазка мастикой кровельной ( кв.11 Эркер)</t>
  </si>
  <si>
    <t>80 м</t>
  </si>
  <si>
    <t>126 шт</t>
  </si>
  <si>
    <t>290м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</si>
</sst>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  <numFmt numFmtId="183" formatCode="#,##0.0000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0"/>
      <color indexed="10"/>
      <name val="Arial Cyr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1"/>
      <name val="Arial Cyr"/>
      <family val="0"/>
    </font>
    <font>
      <sz val="14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Alignment="1">
      <alignment/>
    </xf>
    <xf numFmtId="3" fontId="2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7" borderId="0" xfId="0" applyFill="1" applyAlignment="1">
      <alignment/>
    </xf>
    <xf numFmtId="3" fontId="0" fillId="0" borderId="10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0" borderId="10" xfId="0" applyNumberFormat="1" applyFont="1" applyBorder="1" applyAlignment="1">
      <alignment wrapText="1"/>
    </xf>
    <xf numFmtId="3" fontId="0" fillId="7" borderId="0" xfId="0" applyNumberFormat="1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21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21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21" fillId="0" borderId="17" xfId="0" applyNumberFormat="1" applyFont="1" applyBorder="1" applyAlignment="1">
      <alignment/>
    </xf>
    <xf numFmtId="3" fontId="0" fillId="0" borderId="12" xfId="0" applyNumberFormat="1" applyBorder="1" applyAlignment="1">
      <alignment wrapText="1"/>
    </xf>
    <xf numFmtId="0" fontId="22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wrapText="1"/>
    </xf>
    <xf numFmtId="3" fontId="0" fillId="0" borderId="19" xfId="0" applyNumberFormat="1" applyFont="1" applyFill="1" applyBorder="1" applyAlignment="1">
      <alignment/>
    </xf>
    <xf numFmtId="3" fontId="21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2" xfId="0" applyFill="1" applyBorder="1" applyAlignment="1">
      <alignment horizontal="left"/>
    </xf>
    <xf numFmtId="3" fontId="0" fillId="0" borderId="20" xfId="0" applyNumberFormat="1" applyFill="1" applyBorder="1" applyAlignment="1">
      <alignment/>
    </xf>
    <xf numFmtId="0" fontId="0" fillId="0" borderId="17" xfId="0" applyBorder="1" applyAlignment="1">
      <alignment horizontal="left" wrapText="1"/>
    </xf>
    <xf numFmtId="0" fontId="0" fillId="0" borderId="23" xfId="0" applyBorder="1" applyAlignment="1">
      <alignment/>
    </xf>
    <xf numFmtId="3" fontId="0" fillId="0" borderId="11" xfId="0" applyNumberForma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0" fillId="0" borderId="19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21" fillId="0" borderId="26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 horizontal="right"/>
    </xf>
    <xf numFmtId="4" fontId="2" fillId="0" borderId="10" xfId="53" applyNumberFormat="1" applyFont="1" applyFill="1" applyBorder="1" applyAlignment="1">
      <alignment horizontal="right"/>
      <protection/>
    </xf>
    <xf numFmtId="3" fontId="0" fillId="0" borderId="22" xfId="0" applyNumberFormat="1" applyFont="1" applyFill="1" applyBorder="1" applyAlignment="1">
      <alignment/>
    </xf>
    <xf numFmtId="4" fontId="25" fillId="0" borderId="10" xfId="53" applyNumberFormat="1" applyFont="1" applyFill="1" applyBorder="1" applyAlignment="1">
      <alignment horizontal="right" vertical="center"/>
      <protection/>
    </xf>
    <xf numFmtId="4" fontId="2" fillId="0" borderId="10" xfId="53" applyNumberFormat="1" applyFont="1" applyFill="1" applyBorder="1" applyAlignment="1">
      <alignment horizontal="right"/>
      <protection/>
    </xf>
    <xf numFmtId="3" fontId="0" fillId="0" borderId="26" xfId="0" applyNumberFormat="1" applyFill="1" applyBorder="1" applyAlignment="1">
      <alignment/>
    </xf>
    <xf numFmtId="4" fontId="26" fillId="0" borderId="0" xfId="0" applyNumberFormat="1" applyFont="1" applyAlignment="1">
      <alignment/>
    </xf>
    <xf numFmtId="4" fontId="2" fillId="0" borderId="10" xfId="53" applyNumberFormat="1" applyFont="1" applyFill="1" applyBorder="1" applyAlignment="1">
      <alignment horizontal="right" vertical="center"/>
      <protection/>
    </xf>
    <xf numFmtId="182" fontId="2" fillId="0" borderId="10" xfId="53" applyNumberFormat="1" applyFont="1" applyFill="1" applyBorder="1" applyAlignment="1">
      <alignment horizontal="right"/>
      <protection/>
    </xf>
    <xf numFmtId="0" fontId="23" fillId="0" borderId="0" xfId="0" applyFont="1" applyFill="1" applyAlignment="1">
      <alignment/>
    </xf>
    <xf numFmtId="3" fontId="0" fillId="0" borderId="22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3" fontId="21" fillId="0" borderId="29" xfId="0" applyNumberFormat="1" applyFont="1" applyFill="1" applyBorder="1" applyAlignment="1">
      <alignment/>
    </xf>
    <xf numFmtId="3" fontId="0" fillId="0" borderId="29" xfId="0" applyNumberFormat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0" xfId="0" applyNumberFormat="1" applyAlignment="1">
      <alignment/>
    </xf>
    <xf numFmtId="3" fontId="0" fillId="3" borderId="0" xfId="0" applyNumberFormat="1" applyFill="1" applyAlignment="1">
      <alignment/>
    </xf>
    <xf numFmtId="3" fontId="2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Border="1" applyAlignment="1">
      <alignment wrapText="1"/>
    </xf>
    <xf numFmtId="0" fontId="0" fillId="0" borderId="23" xfId="0" applyBorder="1" applyAlignment="1">
      <alignment wrapText="1"/>
    </xf>
    <xf numFmtId="3" fontId="0" fillId="0" borderId="2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left"/>
    </xf>
    <xf numFmtId="0" fontId="0" fillId="0" borderId="13" xfId="0" applyBorder="1" applyAlignment="1">
      <alignment horizontal="left"/>
    </xf>
    <xf numFmtId="3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 horizontal="left"/>
    </xf>
    <xf numFmtId="4" fontId="24" fillId="0" borderId="21" xfId="0" applyNumberFormat="1" applyFont="1" applyFill="1" applyBorder="1" applyAlignment="1">
      <alignment horizontal="right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3" fontId="23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39" xfId="0" applyBorder="1" applyAlignment="1">
      <alignment horizontal="center" wrapText="1"/>
    </xf>
    <xf numFmtId="4" fontId="0" fillId="22" borderId="0" xfId="0" applyNumberFormat="1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45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3" fontId="0" fillId="0" borderId="44" xfId="0" applyNumberFormat="1" applyBorder="1" applyAlignment="1">
      <alignment/>
    </xf>
    <xf numFmtId="3" fontId="21" fillId="0" borderId="44" xfId="0" applyNumberFormat="1" applyFont="1" applyFill="1" applyBorder="1" applyAlignment="1">
      <alignment/>
    </xf>
    <xf numFmtId="0" fontId="0" fillId="0" borderId="44" xfId="0" applyBorder="1" applyAlignment="1">
      <alignment/>
    </xf>
    <xf numFmtId="3" fontId="0" fillId="0" borderId="42" xfId="0" applyNumberFormat="1" applyBorder="1" applyAlignment="1">
      <alignment/>
    </xf>
    <xf numFmtId="3" fontId="0" fillId="0" borderId="4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33" xfId="0" applyNumberFormat="1" applyFont="1" applyFill="1" applyBorder="1" applyAlignment="1">
      <alignment/>
    </xf>
    <xf numFmtId="3" fontId="0" fillId="0" borderId="17" xfId="0" applyNumberFormat="1" applyBorder="1" applyAlignment="1">
      <alignment wrapText="1"/>
    </xf>
    <xf numFmtId="3" fontId="0" fillId="0" borderId="34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3" fontId="0" fillId="0" borderId="47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Border="1" applyAlignment="1">
      <alignment wrapText="1"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34" xfId="0" applyNumberFormat="1" applyFont="1" applyFill="1" applyBorder="1" applyAlignment="1">
      <alignment horizontal="right"/>
    </xf>
    <xf numFmtId="3" fontId="0" fillId="0" borderId="41" xfId="0" applyNumberFormat="1" applyFill="1" applyBorder="1" applyAlignment="1">
      <alignment horizontal="center"/>
    </xf>
    <xf numFmtId="3" fontId="0" fillId="0" borderId="38" xfId="0" applyNumberFormat="1" applyBorder="1" applyAlignment="1">
      <alignment horizont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24" xfId="0" applyBorder="1" applyAlignment="1">
      <alignment horizontal="left"/>
    </xf>
    <xf numFmtId="0" fontId="0" fillId="0" borderId="23" xfId="0" applyFont="1" applyFill="1" applyBorder="1" applyAlignment="1">
      <alignment vertical="center" wrapText="1"/>
    </xf>
    <xf numFmtId="3" fontId="0" fillId="0" borderId="23" xfId="0" applyNumberFormat="1" applyFill="1" applyBorder="1" applyAlignment="1">
      <alignment horizontal="left" wrapText="1"/>
    </xf>
    <xf numFmtId="3" fontId="0" fillId="0" borderId="43" xfId="0" applyNumberFormat="1" applyFill="1" applyBorder="1" applyAlignment="1">
      <alignment wrapText="1"/>
    </xf>
    <xf numFmtId="3" fontId="0" fillId="0" borderId="38" xfId="0" applyNumberFormat="1" applyBorder="1" applyAlignment="1">
      <alignment horizontal="center"/>
    </xf>
    <xf numFmtId="3" fontId="0" fillId="0" borderId="34" xfId="0" applyNumberFormat="1" applyFont="1" applyFill="1" applyBorder="1" applyAlignment="1">
      <alignment vertical="center" wrapText="1"/>
    </xf>
    <xf numFmtId="3" fontId="0" fillId="0" borderId="33" xfId="0" applyNumberFormat="1" applyFill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9" xfId="0" applyNumberFormat="1" applyBorder="1" applyAlignment="1">
      <alignment/>
    </xf>
    <xf numFmtId="0" fontId="0" fillId="0" borderId="40" xfId="0" applyBorder="1" applyAlignment="1">
      <alignment horizontal="left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7" borderId="0" xfId="0" applyFill="1" applyBorder="1" applyAlignment="1">
      <alignment/>
    </xf>
    <xf numFmtId="3" fontId="0" fillId="7" borderId="0" xfId="0" applyNumberFormat="1" applyFill="1" applyBorder="1" applyAlignment="1">
      <alignment/>
    </xf>
    <xf numFmtId="0" fontId="27" fillId="0" borderId="0" xfId="0" applyFont="1" applyBorder="1" applyAlignment="1">
      <alignment/>
    </xf>
    <xf numFmtId="3" fontId="0" fillId="0" borderId="51" xfId="0" applyNumberFormat="1" applyBorder="1" applyAlignment="1">
      <alignment horizontal="center"/>
    </xf>
    <xf numFmtId="3" fontId="21" fillId="0" borderId="44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3" fontId="0" fillId="0" borderId="55" xfId="0" applyNumberForma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43" xfId="0" applyNumberFormat="1" applyBorder="1" applyAlignment="1">
      <alignment/>
    </xf>
    <xf numFmtId="4" fontId="24" fillId="0" borderId="11" xfId="0" applyNumberFormat="1" applyFont="1" applyFill="1" applyBorder="1" applyAlignment="1">
      <alignment horizontal="right"/>
    </xf>
    <xf numFmtId="3" fontId="0" fillId="0" borderId="44" xfId="0" applyNumberFormat="1" applyFill="1" applyBorder="1" applyAlignment="1">
      <alignment/>
    </xf>
    <xf numFmtId="3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21" fillId="0" borderId="17" xfId="0" applyFont="1" applyBorder="1" applyAlignment="1">
      <alignment/>
    </xf>
    <xf numFmtId="3" fontId="0" fillId="0" borderId="50" xfId="0" applyNumberFormat="1" applyBorder="1" applyAlignment="1">
      <alignment horizontal="center"/>
    </xf>
    <xf numFmtId="3" fontId="21" fillId="0" borderId="56" xfId="0" applyNumberFormat="1" applyFont="1" applyBorder="1" applyAlignment="1">
      <alignment horizontal="center"/>
    </xf>
    <xf numFmtId="3" fontId="21" fillId="0" borderId="56" xfId="0" applyNumberFormat="1" applyFont="1" applyFill="1" applyBorder="1" applyAlignment="1">
      <alignment horizontal="center"/>
    </xf>
    <xf numFmtId="3" fontId="0" fillId="0" borderId="56" xfId="0" applyNumberFormat="1" applyBorder="1" applyAlignment="1">
      <alignment/>
    </xf>
    <xf numFmtId="0" fontId="0" fillId="0" borderId="56" xfId="0" applyBorder="1" applyAlignment="1">
      <alignment/>
    </xf>
    <xf numFmtId="2" fontId="0" fillId="0" borderId="12" xfId="0" applyNumberFormat="1" applyBorder="1" applyAlignment="1">
      <alignment wrapText="1"/>
    </xf>
    <xf numFmtId="0" fontId="0" fillId="3" borderId="10" xfId="0" applyFill="1" applyBorder="1" applyAlignment="1">
      <alignment horizontal="left"/>
    </xf>
    <xf numFmtId="0" fontId="0" fillId="3" borderId="10" xfId="0" applyFill="1" applyBorder="1" applyAlignment="1">
      <alignment/>
    </xf>
    <xf numFmtId="3" fontId="0" fillId="3" borderId="19" xfId="0" applyNumberFormat="1" applyFill="1" applyBorder="1" applyAlignment="1">
      <alignment/>
    </xf>
    <xf numFmtId="0" fontId="0" fillId="3" borderId="0" xfId="0" applyFill="1" applyAlignment="1">
      <alignment/>
    </xf>
    <xf numFmtId="0" fontId="26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0" fillId="0" borderId="57" xfId="0" applyBorder="1" applyAlignment="1">
      <alignment/>
    </xf>
    <xf numFmtId="0" fontId="28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7" xfId="0" applyFill="1" applyBorder="1" applyAlignment="1">
      <alignment horizontal="left" wrapText="1"/>
    </xf>
    <xf numFmtId="0" fontId="0" fillId="0" borderId="58" xfId="0" applyBorder="1" applyAlignment="1">
      <alignment horizontal="left"/>
    </xf>
    <xf numFmtId="3" fontId="0" fillId="0" borderId="59" xfId="0" applyNumberFormat="1" applyFill="1" applyBorder="1" applyAlignment="1">
      <alignment/>
    </xf>
    <xf numFmtId="0" fontId="0" fillId="0" borderId="41" xfId="0" applyBorder="1" applyAlignment="1">
      <alignment/>
    </xf>
    <xf numFmtId="3" fontId="0" fillId="0" borderId="60" xfId="0" applyNumberForma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0" fontId="22" fillId="0" borderId="0" xfId="0" applyFont="1" applyFill="1" applyAlignment="1">
      <alignment horizontal="center"/>
    </xf>
    <xf numFmtId="3" fontId="0" fillId="0" borderId="47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0" fontId="0" fillId="0" borderId="61" xfId="0" applyFill="1" applyBorder="1" applyAlignment="1">
      <alignment/>
    </xf>
    <xf numFmtId="3" fontId="0" fillId="0" borderId="62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21" fillId="0" borderId="36" xfId="0" applyNumberFormat="1" applyFont="1" applyFill="1" applyBorder="1" applyAlignment="1">
      <alignment/>
    </xf>
    <xf numFmtId="3" fontId="21" fillId="0" borderId="63" xfId="0" applyNumberFormat="1" applyFont="1" applyFill="1" applyBorder="1" applyAlignment="1">
      <alignment/>
    </xf>
    <xf numFmtId="3" fontId="21" fillId="0" borderId="38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/>
    </xf>
    <xf numFmtId="3" fontId="21" fillId="0" borderId="61" xfId="0" applyNumberFormat="1" applyFont="1" applyFill="1" applyBorder="1" applyAlignment="1">
      <alignment/>
    </xf>
    <xf numFmtId="4" fontId="21" fillId="0" borderId="61" xfId="0" applyNumberFormat="1" applyFont="1" applyFill="1" applyBorder="1" applyAlignment="1">
      <alignment/>
    </xf>
    <xf numFmtId="4" fontId="21" fillId="0" borderId="6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" fontId="21" fillId="0" borderId="6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1" fillId="0" borderId="34" xfId="0" applyNumberFormat="1" applyFont="1" applyFill="1" applyBorder="1" applyAlignment="1">
      <alignment/>
    </xf>
    <xf numFmtId="3" fontId="21" fillId="0" borderId="65" xfId="0" applyNumberFormat="1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1" fillId="0" borderId="56" xfId="0" applyNumberFormat="1" applyFont="1" applyFill="1" applyBorder="1" applyAlignment="1">
      <alignment/>
    </xf>
    <xf numFmtId="3" fontId="21" fillId="0" borderId="66" xfId="0" applyNumberFormat="1" applyFont="1" applyFill="1" applyBorder="1" applyAlignment="1">
      <alignment/>
    </xf>
    <xf numFmtId="3" fontId="21" fillId="0" borderId="67" xfId="0" applyNumberFormat="1" applyFont="1" applyFill="1" applyBorder="1" applyAlignment="1">
      <alignment/>
    </xf>
    <xf numFmtId="3" fontId="21" fillId="0" borderId="33" xfId="0" applyNumberFormat="1" applyFont="1" applyFill="1" applyBorder="1" applyAlignment="1">
      <alignment/>
    </xf>
    <xf numFmtId="0" fontId="0" fillId="0" borderId="5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7" xfId="0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3" fontId="21" fillId="0" borderId="69" xfId="0" applyNumberFormat="1" applyFont="1" applyFill="1" applyBorder="1" applyAlignment="1">
      <alignment/>
    </xf>
    <xf numFmtId="178" fontId="0" fillId="0" borderId="26" xfId="0" applyNumberFormat="1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0" fontId="0" fillId="0" borderId="44" xfId="0" applyBorder="1" applyAlignment="1">
      <alignment horizontal="center"/>
    </xf>
    <xf numFmtId="3" fontId="21" fillId="24" borderId="48" xfId="0" applyNumberFormat="1" applyFont="1" applyFill="1" applyBorder="1" applyAlignment="1">
      <alignment/>
    </xf>
    <xf numFmtId="4" fontId="21" fillId="24" borderId="15" xfId="0" applyNumberFormat="1" applyFont="1" applyFill="1" applyBorder="1" applyAlignment="1">
      <alignment/>
    </xf>
    <xf numFmtId="3" fontId="21" fillId="24" borderId="15" xfId="0" applyNumberFormat="1" applyFont="1" applyFill="1" applyBorder="1" applyAlignment="1">
      <alignment/>
    </xf>
    <xf numFmtId="165" fontId="26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3" fontId="21" fillId="24" borderId="61" xfId="0" applyNumberFormat="1" applyFont="1" applyFill="1" applyBorder="1" applyAlignment="1">
      <alignment/>
    </xf>
    <xf numFmtId="3" fontId="0" fillId="0" borderId="10" xfId="0" applyNumberFormat="1" applyBorder="1" applyAlignment="1">
      <alignment horizontal="left" wrapText="1"/>
    </xf>
    <xf numFmtId="3" fontId="0" fillId="0" borderId="62" xfId="0" applyNumberFormat="1" applyBorder="1" applyAlignment="1">
      <alignment wrapText="1"/>
    </xf>
    <xf numFmtId="0" fontId="0" fillId="0" borderId="38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6" xfId="0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3" fontId="21" fillId="0" borderId="38" xfId="0" applyNumberFormat="1" applyFont="1" applyBorder="1" applyAlignment="1">
      <alignment horizontal="center"/>
    </xf>
    <xf numFmtId="3" fontId="21" fillId="0" borderId="36" xfId="0" applyNumberFormat="1" applyFont="1" applyBorder="1" applyAlignment="1">
      <alignment horizontal="center"/>
    </xf>
    <xf numFmtId="3" fontId="21" fillId="0" borderId="38" xfId="0" applyNumberFormat="1" applyFont="1" applyFill="1" applyBorder="1" applyAlignment="1">
      <alignment horizontal="center"/>
    </xf>
    <xf numFmtId="3" fontId="21" fillId="0" borderId="36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0" borderId="70" xfId="0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0" fontId="0" fillId="0" borderId="60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3" fontId="21" fillId="0" borderId="44" xfId="0" applyNumberFormat="1" applyFont="1" applyBorder="1" applyAlignment="1">
      <alignment horizontal="center"/>
    </xf>
    <xf numFmtId="3" fontId="21" fillId="0" borderId="18" xfId="0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3" fontId="21" fillId="0" borderId="44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22" fillId="0" borderId="0" xfId="0" applyFont="1" applyAlignment="1">
      <alignment horizontal="center"/>
    </xf>
    <xf numFmtId="3" fontId="21" fillId="0" borderId="72" xfId="0" applyNumberFormat="1" applyFont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3" fontId="21" fillId="0" borderId="5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1" xfId="0" applyBorder="1" applyAlignment="1">
      <alignment horizontal="center"/>
    </xf>
    <xf numFmtId="3" fontId="21" fillId="0" borderId="41" xfId="0" applyNumberFormat="1" applyFont="1" applyBorder="1" applyAlignment="1">
      <alignment horizontal="center"/>
    </xf>
    <xf numFmtId="3" fontId="21" fillId="0" borderId="42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3" fontId="21" fillId="0" borderId="72" xfId="0" applyNumberFormat="1" applyFont="1" applyFill="1" applyBorder="1" applyAlignment="1">
      <alignment horizontal="center"/>
    </xf>
    <xf numFmtId="3" fontId="21" fillId="0" borderId="39" xfId="0" applyNumberFormat="1" applyFont="1" applyFill="1" applyBorder="1" applyAlignment="1">
      <alignment horizontal="center"/>
    </xf>
    <xf numFmtId="3" fontId="21" fillId="0" borderId="54" xfId="0" applyNumberFormat="1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2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3" fontId="21" fillId="0" borderId="37" xfId="0" applyNumberFormat="1" applyFont="1" applyBorder="1" applyAlignment="1">
      <alignment horizontal="center"/>
    </xf>
    <xf numFmtId="3" fontId="21" fillId="0" borderId="58" xfId="0" applyNumberFormat="1" applyFont="1" applyFill="1" applyBorder="1" applyAlignment="1">
      <alignment horizontal="center"/>
    </xf>
    <xf numFmtId="3" fontId="21" fillId="0" borderId="27" xfId="0" applyNumberFormat="1" applyFont="1" applyFill="1" applyBorder="1" applyAlignment="1">
      <alignment horizontal="center"/>
    </xf>
    <xf numFmtId="3" fontId="21" fillId="0" borderId="46" xfId="0" applyNumberFormat="1" applyFont="1" applyFill="1" applyBorder="1" applyAlignment="1">
      <alignment horizontal="center"/>
    </xf>
    <xf numFmtId="3" fontId="21" fillId="0" borderId="38" xfId="0" applyNumberFormat="1" applyFont="1" applyBorder="1" applyAlignment="1">
      <alignment horizontal="center" wrapText="1"/>
    </xf>
    <xf numFmtId="3" fontId="21" fillId="0" borderId="36" xfId="0" applyNumberFormat="1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3" xfId="0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3" fontId="21" fillId="0" borderId="15" xfId="0" applyNumberFormat="1" applyFont="1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21" fillId="0" borderId="18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wrapText="1"/>
    </xf>
    <xf numFmtId="3" fontId="21" fillId="0" borderId="44" xfId="0" applyNumberFormat="1" applyFont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3" fontId="21" fillId="0" borderId="40" xfId="0" applyNumberFormat="1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3" fontId="21" fillId="0" borderId="34" xfId="0" applyNumberFormat="1" applyFont="1" applyFill="1" applyBorder="1" applyAlignment="1">
      <alignment horizontal="center"/>
    </xf>
    <xf numFmtId="3" fontId="21" fillId="0" borderId="64" xfId="0" applyNumberFormat="1" applyFont="1" applyFill="1" applyBorder="1" applyAlignment="1">
      <alignment horizontal="center"/>
    </xf>
    <xf numFmtId="3" fontId="21" fillId="0" borderId="58" xfId="0" applyNumberFormat="1" applyFont="1" applyBorder="1" applyAlignment="1">
      <alignment horizontal="center"/>
    </xf>
    <xf numFmtId="3" fontId="21" fillId="0" borderId="27" xfId="0" applyNumberFormat="1" applyFont="1" applyBorder="1" applyAlignment="1">
      <alignment horizontal="center"/>
    </xf>
    <xf numFmtId="3" fontId="21" fillId="0" borderId="46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42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74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3" width="14.00390625" style="0" customWidth="1"/>
    <col min="4" max="4" width="12.75390625" style="0" customWidth="1"/>
    <col min="5" max="5" width="13.00390625" style="0" customWidth="1"/>
    <col min="6" max="6" width="35.75390625" style="0" customWidth="1"/>
    <col min="7" max="7" width="12.875" style="0" customWidth="1"/>
    <col min="8" max="8" width="12.00390625" style="49" customWidth="1"/>
    <col min="9" max="9" width="14.00390625" style="49" customWidth="1"/>
    <col min="10" max="10" width="15.25390625" style="0" hidden="1" customWidth="1"/>
    <col min="11" max="11" width="10.625" style="0" hidden="1" customWidth="1"/>
    <col min="12" max="17" width="9.125" style="0" hidden="1" customWidth="1"/>
    <col min="18" max="18" width="14.875" style="0" customWidth="1"/>
  </cols>
  <sheetData>
    <row r="1" spans="1:9" ht="15">
      <c r="A1" s="313" t="s">
        <v>310</v>
      </c>
      <c r="B1" s="313"/>
      <c r="C1" s="313"/>
      <c r="D1" s="313"/>
      <c r="E1" s="313"/>
      <c r="F1" s="313"/>
      <c r="G1" s="313"/>
      <c r="H1" s="313"/>
      <c r="I1" s="228"/>
    </row>
    <row r="2" spans="1:9" ht="15">
      <c r="A2" s="28"/>
      <c r="B2" s="28"/>
      <c r="C2" s="28"/>
      <c r="D2" s="28"/>
      <c r="E2" s="28"/>
      <c r="F2" s="28"/>
      <c r="G2" s="28"/>
      <c r="H2" s="228"/>
      <c r="I2" s="228"/>
    </row>
    <row r="3" spans="1:3" ht="12.75">
      <c r="A3" s="8" t="s">
        <v>20</v>
      </c>
      <c r="B3" s="8"/>
      <c r="C3" s="8"/>
    </row>
    <row r="4" spans="1:4" ht="12.75">
      <c r="A4" t="s">
        <v>76</v>
      </c>
      <c r="C4">
        <v>905.2</v>
      </c>
      <c r="D4" t="s">
        <v>130</v>
      </c>
    </row>
    <row r="5" spans="1:4" ht="13.5" thickBot="1">
      <c r="A5" t="s">
        <v>131</v>
      </c>
      <c r="C5">
        <v>173.7</v>
      </c>
      <c r="D5" t="s">
        <v>130</v>
      </c>
    </row>
    <row r="6" spans="1:9" ht="12.75">
      <c r="A6" s="303" t="s">
        <v>11</v>
      </c>
      <c r="B6" s="295" t="s">
        <v>285</v>
      </c>
      <c r="C6" s="295" t="s">
        <v>160</v>
      </c>
      <c r="D6" s="295" t="s">
        <v>391</v>
      </c>
      <c r="E6" s="295" t="s">
        <v>392</v>
      </c>
      <c r="F6" s="305" t="s">
        <v>0</v>
      </c>
      <c r="G6" s="299" t="s">
        <v>8</v>
      </c>
      <c r="H6" s="300"/>
      <c r="I6" s="297" t="s">
        <v>394</v>
      </c>
    </row>
    <row r="7" spans="1:9" ht="43.5" customHeight="1" thickBot="1">
      <c r="A7" s="312"/>
      <c r="B7" s="296"/>
      <c r="C7" s="304"/>
      <c r="D7" s="304"/>
      <c r="E7" s="296"/>
      <c r="F7" s="306"/>
      <c r="G7" s="19" t="s">
        <v>9</v>
      </c>
      <c r="H7" s="58" t="s">
        <v>10</v>
      </c>
      <c r="I7" s="298"/>
    </row>
    <row r="8" spans="1:9" ht="12.75">
      <c r="A8" s="278" t="s">
        <v>13</v>
      </c>
      <c r="B8" s="142"/>
      <c r="C8" s="281">
        <v>76390</v>
      </c>
      <c r="D8" s="281">
        <f>53660+12164.85</f>
        <v>65824.85</v>
      </c>
      <c r="E8" s="314">
        <f>51794+9326.16</f>
        <v>61120.16</v>
      </c>
      <c r="F8" s="127" t="s">
        <v>162</v>
      </c>
      <c r="G8" s="25" t="s">
        <v>61</v>
      </c>
      <c r="H8" s="229">
        <v>4471</v>
      </c>
      <c r="I8" s="230"/>
    </row>
    <row r="9" spans="1:9" ht="18" customHeight="1">
      <c r="A9" s="279"/>
      <c r="B9" s="143"/>
      <c r="C9" s="282"/>
      <c r="D9" s="282"/>
      <c r="E9" s="315"/>
      <c r="F9" s="13" t="s">
        <v>147</v>
      </c>
      <c r="G9" s="5" t="s">
        <v>161</v>
      </c>
      <c r="H9" s="146">
        <v>20729</v>
      </c>
      <c r="I9" s="231"/>
    </row>
    <row r="10" spans="1:15" ht="28.5" customHeight="1">
      <c r="A10" s="279"/>
      <c r="B10" s="145">
        <v>38267.7</v>
      </c>
      <c r="C10" s="282"/>
      <c r="D10" s="282"/>
      <c r="E10" s="315"/>
      <c r="F10" s="114" t="s">
        <v>15</v>
      </c>
      <c r="G10" s="5" t="s">
        <v>2</v>
      </c>
      <c r="H10" s="232">
        <v>445</v>
      </c>
      <c r="I10" s="231">
        <f>B10+E8-H12</f>
        <v>73742.86</v>
      </c>
      <c r="M10" s="3">
        <f>B10</f>
        <v>38267.7</v>
      </c>
      <c r="N10" s="3">
        <f>D8</f>
        <v>65824.85</v>
      </c>
      <c r="O10" s="3">
        <f>E8</f>
        <v>61120.16</v>
      </c>
    </row>
    <row r="11" spans="1:14" ht="13.5" customHeight="1">
      <c r="A11" s="279"/>
      <c r="B11" s="143"/>
      <c r="C11" s="282"/>
      <c r="D11" s="282"/>
      <c r="E11" s="315"/>
      <c r="F11" s="13"/>
      <c r="G11" s="5"/>
      <c r="H11" s="232"/>
      <c r="I11" s="231"/>
      <c r="J11" s="3"/>
      <c r="K11" s="3"/>
      <c r="M11" s="3">
        <f aca="true" t="shared" si="0" ref="M11:M85">B11</f>
        <v>0</v>
      </c>
      <c r="N11" s="3"/>
    </row>
    <row r="12" spans="1:14" ht="13.5" thickBot="1">
      <c r="A12" s="280"/>
      <c r="B12" s="144"/>
      <c r="C12" s="308"/>
      <c r="D12" s="308"/>
      <c r="E12" s="316"/>
      <c r="F12" s="14" t="s">
        <v>74</v>
      </c>
      <c r="G12" s="17"/>
      <c r="H12" s="268">
        <f>SUM(H8:H11)</f>
        <v>25645</v>
      </c>
      <c r="I12" s="233"/>
      <c r="J12" s="97">
        <f>H12</f>
        <v>25645</v>
      </c>
      <c r="L12" s="3">
        <f>H12</f>
        <v>25645</v>
      </c>
      <c r="M12" s="3">
        <f t="shared" si="0"/>
        <v>0</v>
      </c>
      <c r="N12" s="3"/>
    </row>
    <row r="13" spans="1:14" ht="12.75">
      <c r="A13" s="20"/>
      <c r="B13" s="135"/>
      <c r="C13" s="21"/>
      <c r="D13" s="21"/>
      <c r="E13" s="26"/>
      <c r="F13" s="23"/>
      <c r="G13" s="23"/>
      <c r="H13" s="76"/>
      <c r="I13" s="52"/>
      <c r="J13" s="3"/>
      <c r="M13" s="3">
        <f t="shared" si="0"/>
        <v>0</v>
      </c>
      <c r="N13" s="3"/>
    </row>
    <row r="14" spans="3:14" ht="12.75">
      <c r="C14" s="3"/>
      <c r="D14" s="3"/>
      <c r="E14" s="3"/>
      <c r="M14" s="3">
        <f t="shared" si="0"/>
        <v>0</v>
      </c>
      <c r="N14" s="3"/>
    </row>
    <row r="15" spans="1:14" ht="12.75">
      <c r="A15" s="8" t="s">
        <v>21</v>
      </c>
      <c r="B15" s="8"/>
      <c r="C15" s="12"/>
      <c r="D15" s="3"/>
      <c r="E15" s="3"/>
      <c r="M15" s="3">
        <f t="shared" si="0"/>
        <v>0</v>
      </c>
      <c r="N15" s="3"/>
    </row>
    <row r="16" spans="1:14" ht="13.5" thickBot="1">
      <c r="A16" t="s">
        <v>76</v>
      </c>
      <c r="C16" s="37">
        <v>627.33</v>
      </c>
      <c r="D16" t="s">
        <v>130</v>
      </c>
      <c r="M16" s="3">
        <f t="shared" si="0"/>
        <v>0</v>
      </c>
      <c r="N16" s="3"/>
    </row>
    <row r="17" spans="1:14" ht="12.75" customHeight="1">
      <c r="A17" s="303" t="s">
        <v>11</v>
      </c>
      <c r="B17" s="295" t="s">
        <v>285</v>
      </c>
      <c r="C17" s="295" t="s">
        <v>160</v>
      </c>
      <c r="D17" s="295" t="s">
        <v>391</v>
      </c>
      <c r="E17" s="295" t="s">
        <v>392</v>
      </c>
      <c r="F17" s="305" t="s">
        <v>0</v>
      </c>
      <c r="G17" s="299" t="s">
        <v>8</v>
      </c>
      <c r="H17" s="300"/>
      <c r="I17" s="297" t="s">
        <v>394</v>
      </c>
      <c r="M17" s="3"/>
      <c r="N17" s="3"/>
    </row>
    <row r="18" spans="1:14" ht="24.75" customHeight="1" thickBot="1">
      <c r="A18" s="317"/>
      <c r="B18" s="304"/>
      <c r="C18" s="296"/>
      <c r="D18" s="304"/>
      <c r="E18" s="296"/>
      <c r="F18" s="322"/>
      <c r="G18" s="17" t="s">
        <v>9</v>
      </c>
      <c r="H18" s="234" t="s">
        <v>10</v>
      </c>
      <c r="I18" s="298"/>
      <c r="M18" s="3">
        <f t="shared" si="0"/>
        <v>0</v>
      </c>
      <c r="N18" s="3"/>
    </row>
    <row r="19" spans="1:14" ht="12.75">
      <c r="A19" s="318" t="s">
        <v>13</v>
      </c>
      <c r="B19" s="60"/>
      <c r="C19" s="320">
        <v>18690</v>
      </c>
      <c r="D19" s="282">
        <v>37195</v>
      </c>
      <c r="E19" s="315">
        <v>37319</v>
      </c>
      <c r="F19" s="21"/>
      <c r="G19" s="23"/>
      <c r="H19" s="235"/>
      <c r="I19" s="236"/>
      <c r="M19" s="3">
        <f t="shared" si="0"/>
        <v>0</v>
      </c>
      <c r="N19" s="3"/>
    </row>
    <row r="20" spans="1:14" ht="24.75" customHeight="1">
      <c r="A20" s="318"/>
      <c r="B20" s="145">
        <v>-26976.38</v>
      </c>
      <c r="C20" s="320"/>
      <c r="D20" s="282"/>
      <c r="E20" s="315"/>
      <c r="F20" s="100" t="s">
        <v>163</v>
      </c>
      <c r="G20" s="5" t="s">
        <v>2</v>
      </c>
      <c r="H20" s="232">
        <v>148</v>
      </c>
      <c r="I20" s="237">
        <f>B20+E19-H22</f>
        <v>10194.619999999999</v>
      </c>
      <c r="M20" s="3">
        <f t="shared" si="0"/>
        <v>-26976.38</v>
      </c>
      <c r="N20" s="3"/>
    </row>
    <row r="21" spans="1:15" ht="12.75">
      <c r="A21" s="318"/>
      <c r="B21" s="119"/>
      <c r="C21" s="320"/>
      <c r="D21" s="282"/>
      <c r="E21" s="315"/>
      <c r="F21" s="5"/>
      <c r="G21" s="5"/>
      <c r="H21" s="232"/>
      <c r="I21" s="237"/>
      <c r="M21" s="3">
        <f t="shared" si="0"/>
        <v>0</v>
      </c>
      <c r="N21" s="3">
        <f>D19</f>
        <v>37195</v>
      </c>
      <c r="O21" s="3">
        <f>E19</f>
        <v>37319</v>
      </c>
    </row>
    <row r="22" spans="1:14" ht="13.5" thickBot="1">
      <c r="A22" s="319"/>
      <c r="B22" s="120"/>
      <c r="C22" s="321"/>
      <c r="D22" s="308"/>
      <c r="E22" s="316"/>
      <c r="F22" s="17" t="s">
        <v>74</v>
      </c>
      <c r="G22" s="17"/>
      <c r="H22" s="268">
        <f>SUM(H19:H21)</f>
        <v>148</v>
      </c>
      <c r="I22" s="238"/>
      <c r="J22" s="3">
        <f>H22</f>
        <v>148</v>
      </c>
      <c r="L22" s="3">
        <f>H22</f>
        <v>148</v>
      </c>
      <c r="M22" s="3">
        <f t="shared" si="0"/>
        <v>0</v>
      </c>
      <c r="N22" s="3"/>
    </row>
    <row r="23" spans="3:14" ht="12.75">
      <c r="C23" s="3"/>
      <c r="D23" s="3"/>
      <c r="E23" s="3"/>
      <c r="M23" s="3">
        <f t="shared" si="0"/>
        <v>0</v>
      </c>
      <c r="N23" s="3"/>
    </row>
    <row r="24" spans="1:13" ht="12.75">
      <c r="A24" s="8" t="s">
        <v>26</v>
      </c>
      <c r="B24" s="8"/>
      <c r="C24" s="12"/>
      <c r="D24" s="3"/>
      <c r="E24" s="3"/>
      <c r="M24" s="3">
        <f t="shared" si="0"/>
        <v>0</v>
      </c>
    </row>
    <row r="25" spans="1:13" ht="13.5" thickBot="1">
      <c r="A25" t="s">
        <v>76</v>
      </c>
      <c r="C25" s="37">
        <v>67.48</v>
      </c>
      <c r="D25" t="s">
        <v>130</v>
      </c>
      <c r="M25" s="3">
        <f t="shared" si="0"/>
        <v>0</v>
      </c>
    </row>
    <row r="26" spans="1:13" ht="12.75" customHeight="1">
      <c r="A26" s="303" t="s">
        <v>11</v>
      </c>
      <c r="B26" s="295" t="s">
        <v>285</v>
      </c>
      <c r="C26" s="295" t="s">
        <v>160</v>
      </c>
      <c r="D26" s="295" t="s">
        <v>391</v>
      </c>
      <c r="E26" s="295" t="s">
        <v>392</v>
      </c>
      <c r="F26" s="305" t="s">
        <v>0</v>
      </c>
      <c r="G26" s="299" t="s">
        <v>8</v>
      </c>
      <c r="H26" s="300"/>
      <c r="I26" s="297" t="s">
        <v>394</v>
      </c>
      <c r="M26" s="3"/>
    </row>
    <row r="27" spans="1:13" ht="23.25" customHeight="1" thickBot="1">
      <c r="A27" s="317"/>
      <c r="B27" s="296"/>
      <c r="C27" s="296"/>
      <c r="D27" s="304"/>
      <c r="E27" s="296"/>
      <c r="F27" s="322"/>
      <c r="G27" s="17" t="s">
        <v>9</v>
      </c>
      <c r="H27" s="234" t="s">
        <v>10</v>
      </c>
      <c r="I27" s="298"/>
      <c r="M27" s="3">
        <f t="shared" si="0"/>
        <v>0</v>
      </c>
    </row>
    <row r="28" spans="1:13" ht="13.5" thickBot="1">
      <c r="A28" s="149" t="s">
        <v>13</v>
      </c>
      <c r="B28" s="154">
        <v>1526.05</v>
      </c>
      <c r="C28" s="151">
        <v>1290</v>
      </c>
      <c r="D28" s="152">
        <v>0</v>
      </c>
      <c r="E28" s="22">
        <v>0</v>
      </c>
      <c r="F28" s="151"/>
      <c r="G28" s="153"/>
      <c r="H28" s="239"/>
      <c r="I28" s="240">
        <f>B28</f>
        <v>1526.05</v>
      </c>
      <c r="M28" s="3">
        <f t="shared" si="0"/>
        <v>1526.05</v>
      </c>
    </row>
    <row r="29" spans="1:15" ht="12.75">
      <c r="A29" s="20"/>
      <c r="B29" s="135"/>
      <c r="C29" s="21"/>
      <c r="D29" s="22"/>
      <c r="E29" s="22"/>
      <c r="F29" s="23"/>
      <c r="G29" s="23"/>
      <c r="H29" s="76"/>
      <c r="I29" s="240"/>
      <c r="M29" s="3">
        <f t="shared" si="0"/>
        <v>0</v>
      </c>
      <c r="N29" s="3">
        <f>D28</f>
        <v>0</v>
      </c>
      <c r="O29" s="3">
        <f>E28</f>
        <v>0</v>
      </c>
    </row>
    <row r="30" spans="1:13" ht="12.75">
      <c r="A30" s="13"/>
      <c r="B30" s="64"/>
      <c r="C30" s="6"/>
      <c r="D30" s="4"/>
      <c r="E30" s="4"/>
      <c r="F30" s="5"/>
      <c r="G30" s="5"/>
      <c r="H30" s="241"/>
      <c r="I30" s="240"/>
      <c r="M30" s="3">
        <f t="shared" si="0"/>
        <v>0</v>
      </c>
    </row>
    <row r="31" spans="1:13" ht="13.5" thickBot="1">
      <c r="A31" s="14" t="s">
        <v>19</v>
      </c>
      <c r="B31" s="67"/>
      <c r="C31" s="15"/>
      <c r="D31" s="16">
        <f>D28+D29+D30</f>
        <v>0</v>
      </c>
      <c r="E31" s="16">
        <f>E28+E29+E30</f>
        <v>0</v>
      </c>
      <c r="F31" s="17"/>
      <c r="G31" s="17"/>
      <c r="H31" s="242">
        <f>SUM(H28:H30)</f>
        <v>0</v>
      </c>
      <c r="I31" s="238"/>
      <c r="J31" s="3">
        <f>H31</f>
        <v>0</v>
      </c>
      <c r="L31" s="3">
        <f>H31</f>
        <v>0</v>
      </c>
      <c r="M31" s="3">
        <f t="shared" si="0"/>
        <v>0</v>
      </c>
    </row>
    <row r="32" spans="1:13" ht="12.75">
      <c r="A32" s="18"/>
      <c r="B32" s="18"/>
      <c r="C32" s="38"/>
      <c r="D32" s="39"/>
      <c r="E32" s="39"/>
      <c r="F32" s="18"/>
      <c r="G32" s="18"/>
      <c r="H32" s="52"/>
      <c r="I32" s="52"/>
      <c r="M32" s="3">
        <f t="shared" si="0"/>
        <v>0</v>
      </c>
    </row>
    <row r="33" spans="1:13" ht="12.75">
      <c r="A33" s="8" t="s">
        <v>133</v>
      </c>
      <c r="B33" s="8"/>
      <c r="C33" s="12"/>
      <c r="D33" s="3"/>
      <c r="E33" s="3"/>
      <c r="M33" s="3">
        <f t="shared" si="0"/>
        <v>0</v>
      </c>
    </row>
    <row r="34" spans="1:13" ht="13.5" thickBot="1">
      <c r="A34" t="s">
        <v>76</v>
      </c>
      <c r="C34" s="37">
        <v>400.98</v>
      </c>
      <c r="D34" t="s">
        <v>130</v>
      </c>
      <c r="M34" s="3">
        <f t="shared" si="0"/>
        <v>0</v>
      </c>
    </row>
    <row r="35" spans="1:13" ht="12.75" customHeight="1">
      <c r="A35" s="303" t="s">
        <v>11</v>
      </c>
      <c r="B35" s="295" t="s">
        <v>285</v>
      </c>
      <c r="C35" s="295" t="s">
        <v>160</v>
      </c>
      <c r="D35" s="295" t="s">
        <v>391</v>
      </c>
      <c r="E35" s="295" t="s">
        <v>392</v>
      </c>
      <c r="F35" s="305" t="s">
        <v>0</v>
      </c>
      <c r="G35" s="299" t="s">
        <v>8</v>
      </c>
      <c r="H35" s="300"/>
      <c r="I35" s="297" t="s">
        <v>394</v>
      </c>
      <c r="M35" s="3"/>
    </row>
    <row r="36" spans="1:13" ht="49.5" customHeight="1" thickBot="1">
      <c r="A36" s="312"/>
      <c r="B36" s="304"/>
      <c r="C36" s="304"/>
      <c r="D36" s="304"/>
      <c r="E36" s="304"/>
      <c r="F36" s="306"/>
      <c r="G36" s="19" t="s">
        <v>9</v>
      </c>
      <c r="H36" s="58" t="s">
        <v>10</v>
      </c>
      <c r="I36" s="298"/>
      <c r="M36" s="3">
        <f t="shared" si="0"/>
        <v>0</v>
      </c>
    </row>
    <row r="37" spans="1:13" ht="12.75">
      <c r="A37" s="278" t="s">
        <v>13</v>
      </c>
      <c r="B37" s="132"/>
      <c r="C37" s="281">
        <v>0</v>
      </c>
      <c r="D37" s="281">
        <v>23798</v>
      </c>
      <c r="E37" s="281">
        <v>21794</v>
      </c>
      <c r="F37" s="25" t="s">
        <v>164</v>
      </c>
      <c r="G37" s="25" t="s">
        <v>139</v>
      </c>
      <c r="H37" s="265">
        <v>351</v>
      </c>
      <c r="I37" s="266"/>
      <c r="M37" s="3">
        <f t="shared" si="0"/>
        <v>0</v>
      </c>
    </row>
    <row r="38" spans="1:15" ht="12.75">
      <c r="A38" s="279"/>
      <c r="B38" s="155">
        <v>9204.02</v>
      </c>
      <c r="C38" s="282"/>
      <c r="D38" s="282"/>
      <c r="E38" s="282"/>
      <c r="F38" s="5"/>
      <c r="G38" s="5"/>
      <c r="H38" s="264"/>
      <c r="I38" s="72">
        <f>B38+E37-H39</f>
        <v>30647.02</v>
      </c>
      <c r="M38" s="3">
        <f t="shared" si="0"/>
        <v>9204.02</v>
      </c>
      <c r="N38" s="3">
        <f>D37</f>
        <v>23798</v>
      </c>
      <c r="O38" s="3">
        <f>E37</f>
        <v>21794</v>
      </c>
    </row>
    <row r="39" spans="1:13" ht="13.5" thickBot="1">
      <c r="A39" s="280"/>
      <c r="B39" s="134"/>
      <c r="C39" s="308"/>
      <c r="D39" s="308"/>
      <c r="E39" s="308"/>
      <c r="F39" s="17" t="s">
        <v>74</v>
      </c>
      <c r="G39" s="17"/>
      <c r="H39" s="269">
        <f>SUM(H37:H38)</f>
        <v>351</v>
      </c>
      <c r="I39" s="243"/>
      <c r="J39" s="37">
        <f>H39</f>
        <v>351</v>
      </c>
      <c r="L39" s="37">
        <f>H39</f>
        <v>351</v>
      </c>
      <c r="M39" s="3">
        <f t="shared" si="0"/>
        <v>0</v>
      </c>
    </row>
    <row r="40" spans="1:13" ht="12.75">
      <c r="A40" s="70"/>
      <c r="B40" s="133"/>
      <c r="C40" s="71"/>
      <c r="D40" s="71"/>
      <c r="E40" s="71"/>
      <c r="F40" s="48"/>
      <c r="G40" s="48"/>
      <c r="H40" s="244"/>
      <c r="I40" s="245"/>
      <c r="M40" s="3">
        <f t="shared" si="0"/>
        <v>0</v>
      </c>
    </row>
    <row r="41" spans="1:13" ht="12.75">
      <c r="A41" s="88"/>
      <c r="B41" s="88"/>
      <c r="C41" s="89"/>
      <c r="D41" s="89"/>
      <c r="E41" s="89"/>
      <c r="F41" s="18"/>
      <c r="G41" s="18"/>
      <c r="H41" s="245"/>
      <c r="I41" s="245"/>
      <c r="M41" s="3">
        <f t="shared" si="0"/>
        <v>0</v>
      </c>
    </row>
    <row r="42" spans="1:13" ht="12.75">
      <c r="A42" s="8" t="s">
        <v>27</v>
      </c>
      <c r="B42" s="8"/>
      <c r="C42" s="12"/>
      <c r="D42" s="3"/>
      <c r="E42" s="3"/>
      <c r="M42" s="3">
        <f t="shared" si="0"/>
        <v>0</v>
      </c>
    </row>
    <row r="43" spans="1:13" ht="12.75">
      <c r="A43" t="s">
        <v>76</v>
      </c>
      <c r="C43" s="37">
        <v>669.1</v>
      </c>
      <c r="D43" t="s">
        <v>130</v>
      </c>
      <c r="M43" s="3">
        <f t="shared" si="0"/>
        <v>0</v>
      </c>
    </row>
    <row r="44" spans="1:13" ht="13.5" thickBot="1">
      <c r="A44" t="s">
        <v>131</v>
      </c>
      <c r="C44" s="37">
        <v>215.5</v>
      </c>
      <c r="D44" t="s">
        <v>130</v>
      </c>
      <c r="M44" s="3">
        <f t="shared" si="0"/>
        <v>0</v>
      </c>
    </row>
    <row r="45" spans="1:13" ht="12.75" customHeight="1">
      <c r="A45" s="303" t="s">
        <v>11</v>
      </c>
      <c r="B45" s="295" t="s">
        <v>285</v>
      </c>
      <c r="C45" s="295" t="s">
        <v>160</v>
      </c>
      <c r="D45" s="295" t="s">
        <v>391</v>
      </c>
      <c r="E45" s="295" t="s">
        <v>392</v>
      </c>
      <c r="F45" s="305" t="s">
        <v>0</v>
      </c>
      <c r="G45" s="299" t="s">
        <v>8</v>
      </c>
      <c r="H45" s="300"/>
      <c r="I45" s="297" t="s">
        <v>394</v>
      </c>
      <c r="M45" s="3"/>
    </row>
    <row r="46" spans="1:13" ht="25.5" customHeight="1" thickBot="1">
      <c r="A46" s="312"/>
      <c r="B46" s="304"/>
      <c r="C46" s="304"/>
      <c r="D46" s="304"/>
      <c r="E46" s="304"/>
      <c r="F46" s="306"/>
      <c r="G46" s="19" t="s">
        <v>9</v>
      </c>
      <c r="H46" s="58" t="s">
        <v>10</v>
      </c>
      <c r="I46" s="298"/>
      <c r="M46" s="3">
        <f t="shared" si="0"/>
        <v>0</v>
      </c>
    </row>
    <row r="47" spans="1:13" ht="12.75">
      <c r="A47" s="278" t="s">
        <v>13</v>
      </c>
      <c r="B47" s="132"/>
      <c r="C47" s="281">
        <v>97134</v>
      </c>
      <c r="D47" s="281">
        <f>39648+9766.22</f>
        <v>49414.22</v>
      </c>
      <c r="E47" s="281">
        <f>35203+9766.22</f>
        <v>44969.22</v>
      </c>
      <c r="F47" s="24" t="s">
        <v>54</v>
      </c>
      <c r="G47" s="25" t="s">
        <v>1</v>
      </c>
      <c r="H47" s="41">
        <v>1295</v>
      </c>
      <c r="I47" s="62"/>
      <c r="J47" s="69"/>
      <c r="K47" s="69"/>
      <c r="M47" s="3">
        <f t="shared" si="0"/>
        <v>0</v>
      </c>
    </row>
    <row r="48" spans="1:13" ht="12.75">
      <c r="A48" s="279"/>
      <c r="B48" s="133"/>
      <c r="C48" s="282"/>
      <c r="D48" s="282"/>
      <c r="E48" s="282"/>
      <c r="F48" s="21" t="s">
        <v>14</v>
      </c>
      <c r="G48" s="5" t="s">
        <v>311</v>
      </c>
      <c r="H48" s="43">
        <v>6523</v>
      </c>
      <c r="I48" s="72"/>
      <c r="J48" s="69"/>
      <c r="K48" s="69"/>
      <c r="M48" s="3"/>
    </row>
    <row r="49" spans="1:15" ht="12.75">
      <c r="A49" s="279"/>
      <c r="B49" s="155">
        <v>23520.58</v>
      </c>
      <c r="C49" s="282"/>
      <c r="D49" s="282"/>
      <c r="E49" s="282"/>
      <c r="F49" s="6" t="s">
        <v>312</v>
      </c>
      <c r="G49" s="5" t="s">
        <v>1</v>
      </c>
      <c r="H49" s="43">
        <v>71097</v>
      </c>
      <c r="I49" s="72">
        <f>B49+E47-H56</f>
        <v>-36981.2</v>
      </c>
      <c r="M49" s="3">
        <f t="shared" si="0"/>
        <v>23520.58</v>
      </c>
      <c r="N49" s="3">
        <f>D47</f>
        <v>49414.22</v>
      </c>
      <c r="O49" s="3">
        <f>E47</f>
        <v>44969.22</v>
      </c>
    </row>
    <row r="50" spans="1:15" ht="25.5">
      <c r="A50" s="279"/>
      <c r="B50" s="155"/>
      <c r="C50" s="282"/>
      <c r="D50" s="282"/>
      <c r="E50" s="282"/>
      <c r="F50" s="65" t="s">
        <v>313</v>
      </c>
      <c r="G50" s="5" t="s">
        <v>2</v>
      </c>
      <c r="H50" s="43">
        <v>767</v>
      </c>
      <c r="I50" s="72"/>
      <c r="M50" s="3"/>
      <c r="N50" s="3"/>
      <c r="O50" s="3"/>
    </row>
    <row r="51" spans="1:15" ht="12.75">
      <c r="A51" s="279"/>
      <c r="B51" s="155"/>
      <c r="C51" s="282"/>
      <c r="D51" s="282"/>
      <c r="E51" s="282"/>
      <c r="F51" s="9" t="s">
        <v>49</v>
      </c>
      <c r="G51" s="5" t="s">
        <v>154</v>
      </c>
      <c r="H51" s="43">
        <v>4895</v>
      </c>
      <c r="I51" s="72"/>
      <c r="M51" s="3"/>
      <c r="N51" s="3"/>
      <c r="O51" s="3"/>
    </row>
    <row r="52" spans="1:15" ht="12.75">
      <c r="A52" s="279"/>
      <c r="B52" s="155"/>
      <c r="C52" s="282"/>
      <c r="D52" s="282"/>
      <c r="E52" s="282"/>
      <c r="F52" s="9" t="s">
        <v>62</v>
      </c>
      <c r="G52" s="5" t="s">
        <v>258</v>
      </c>
      <c r="H52" s="43">
        <v>15308</v>
      </c>
      <c r="I52" s="72"/>
      <c r="M52" s="3"/>
      <c r="N52" s="3"/>
      <c r="O52" s="3"/>
    </row>
    <row r="53" spans="1:15" ht="12.75">
      <c r="A53" s="279"/>
      <c r="B53" s="155"/>
      <c r="C53" s="282"/>
      <c r="D53" s="282"/>
      <c r="E53" s="282"/>
      <c r="F53" s="65" t="s">
        <v>314</v>
      </c>
      <c r="G53" s="5" t="s">
        <v>2</v>
      </c>
      <c r="H53" s="43">
        <v>684</v>
      </c>
      <c r="I53" s="72"/>
      <c r="M53" s="3"/>
      <c r="N53" s="3"/>
      <c r="O53" s="3"/>
    </row>
    <row r="54" spans="1:15" ht="12.75">
      <c r="A54" s="279"/>
      <c r="B54" s="155"/>
      <c r="C54" s="282"/>
      <c r="D54" s="282"/>
      <c r="E54" s="282"/>
      <c r="F54" s="65" t="s">
        <v>315</v>
      </c>
      <c r="G54" s="5" t="s">
        <v>316</v>
      </c>
      <c r="H54" s="43">
        <v>1264</v>
      </c>
      <c r="I54" s="72"/>
      <c r="M54" s="3"/>
      <c r="N54" s="3"/>
      <c r="O54" s="3"/>
    </row>
    <row r="55" spans="1:15" ht="25.5">
      <c r="A55" s="279"/>
      <c r="B55" s="155"/>
      <c r="C55" s="282"/>
      <c r="D55" s="282"/>
      <c r="E55" s="282"/>
      <c r="F55" s="100" t="s">
        <v>163</v>
      </c>
      <c r="G55" s="5" t="s">
        <v>142</v>
      </c>
      <c r="H55" s="43">
        <v>3638</v>
      </c>
      <c r="I55" s="72"/>
      <c r="M55" s="3"/>
      <c r="N55" s="3"/>
      <c r="O55" s="3"/>
    </row>
    <row r="56" spans="1:13" ht="13.5" thickBot="1">
      <c r="A56" s="280"/>
      <c r="B56" s="134"/>
      <c r="C56" s="308"/>
      <c r="D56" s="308"/>
      <c r="E56" s="308"/>
      <c r="F56" s="17" t="s">
        <v>74</v>
      </c>
      <c r="G56" s="17"/>
      <c r="H56" s="270">
        <f>SUM(H47:H55)</f>
        <v>105471</v>
      </c>
      <c r="I56" s="242"/>
      <c r="J56" s="3">
        <f>H56</f>
        <v>105471</v>
      </c>
      <c r="K56" s="3"/>
      <c r="L56" s="3">
        <f>H56</f>
        <v>105471</v>
      </c>
      <c r="M56" s="3">
        <f t="shared" si="0"/>
        <v>0</v>
      </c>
    </row>
    <row r="57" spans="1:13" ht="12.75">
      <c r="A57" s="20"/>
      <c r="B57" s="135"/>
      <c r="C57" s="21"/>
      <c r="D57" s="22"/>
      <c r="E57" s="22"/>
      <c r="F57" s="23"/>
      <c r="G57" s="23"/>
      <c r="H57" s="76"/>
      <c r="I57" s="52"/>
      <c r="J57" s="3"/>
      <c r="M57" s="3">
        <f t="shared" si="0"/>
        <v>0</v>
      </c>
    </row>
    <row r="58" spans="3:13" ht="12.75">
      <c r="C58" s="3"/>
      <c r="M58" s="3">
        <f t="shared" si="0"/>
        <v>0</v>
      </c>
    </row>
    <row r="59" spans="1:13" ht="12.75">
      <c r="A59" s="8" t="s">
        <v>30</v>
      </c>
      <c r="B59" s="8"/>
      <c r="C59" s="12"/>
      <c r="D59" s="3"/>
      <c r="E59" s="3"/>
      <c r="M59" s="3">
        <f t="shared" si="0"/>
        <v>0</v>
      </c>
    </row>
    <row r="60" spans="1:13" ht="13.5" thickBot="1">
      <c r="A60" t="s">
        <v>76</v>
      </c>
      <c r="C60" s="37">
        <v>628.27</v>
      </c>
      <c r="D60" t="s">
        <v>130</v>
      </c>
      <c r="M60" s="3">
        <f t="shared" si="0"/>
        <v>0</v>
      </c>
    </row>
    <row r="61" spans="1:13" ht="12.75" customHeight="1">
      <c r="A61" s="303" t="s">
        <v>11</v>
      </c>
      <c r="B61" s="295" t="s">
        <v>285</v>
      </c>
      <c r="C61" s="295" t="s">
        <v>160</v>
      </c>
      <c r="D61" s="295" t="s">
        <v>391</v>
      </c>
      <c r="E61" s="295" t="s">
        <v>392</v>
      </c>
      <c r="F61" s="10" t="s">
        <v>0</v>
      </c>
      <c r="G61" s="299" t="s">
        <v>8</v>
      </c>
      <c r="H61" s="300"/>
      <c r="I61" s="297" t="s">
        <v>394</v>
      </c>
      <c r="M61" s="3"/>
    </row>
    <row r="62" spans="1:13" ht="25.5" customHeight="1" thickBot="1">
      <c r="A62" s="317"/>
      <c r="B62" s="296"/>
      <c r="C62" s="296"/>
      <c r="D62" s="304"/>
      <c r="E62" s="296"/>
      <c r="F62" s="156"/>
      <c r="G62" s="19" t="s">
        <v>9</v>
      </c>
      <c r="H62" s="58" t="s">
        <v>10</v>
      </c>
      <c r="I62" s="298"/>
      <c r="M62" s="3">
        <f t="shared" si="0"/>
        <v>0</v>
      </c>
    </row>
    <row r="63" spans="1:13" ht="12.75" customHeight="1">
      <c r="A63" s="278" t="s">
        <v>13</v>
      </c>
      <c r="B63" s="132"/>
      <c r="C63" s="281">
        <v>15390</v>
      </c>
      <c r="D63" s="309">
        <v>37242</v>
      </c>
      <c r="E63" s="309">
        <v>38190</v>
      </c>
      <c r="F63" s="24" t="s">
        <v>54</v>
      </c>
      <c r="G63" s="5" t="s">
        <v>2</v>
      </c>
      <c r="H63" s="43">
        <v>399</v>
      </c>
      <c r="I63" s="179"/>
      <c r="M63" s="3">
        <f t="shared" si="0"/>
        <v>0</v>
      </c>
    </row>
    <row r="64" spans="1:13" ht="12.75" customHeight="1">
      <c r="A64" s="279"/>
      <c r="B64" s="133"/>
      <c r="C64" s="282"/>
      <c r="D64" s="310"/>
      <c r="E64" s="310"/>
      <c r="F64" s="21" t="s">
        <v>32</v>
      </c>
      <c r="G64" s="5" t="s">
        <v>197</v>
      </c>
      <c r="H64" s="43">
        <v>1372</v>
      </c>
      <c r="I64" s="160"/>
      <c r="M64" s="3"/>
    </row>
    <row r="65" spans="1:13" ht="12.75" customHeight="1">
      <c r="A65" s="279"/>
      <c r="B65" s="133"/>
      <c r="C65" s="282"/>
      <c r="D65" s="310"/>
      <c r="E65" s="310"/>
      <c r="F65" s="21" t="s">
        <v>317</v>
      </c>
      <c r="G65" s="5" t="s">
        <v>197</v>
      </c>
      <c r="H65" s="43">
        <v>5268</v>
      </c>
      <c r="I65" s="160"/>
      <c r="M65" s="3"/>
    </row>
    <row r="66" spans="1:13" ht="12.75" customHeight="1">
      <c r="A66" s="279"/>
      <c r="B66" s="133"/>
      <c r="C66" s="282"/>
      <c r="D66" s="310"/>
      <c r="E66" s="310"/>
      <c r="F66" s="9" t="s">
        <v>23</v>
      </c>
      <c r="G66" s="5" t="s">
        <v>24</v>
      </c>
      <c r="H66" s="43">
        <v>5646</v>
      </c>
      <c r="I66" s="160">
        <f>B67+E63-H69</f>
        <v>31195.809999999998</v>
      </c>
      <c r="M66" s="3">
        <f t="shared" si="0"/>
        <v>0</v>
      </c>
    </row>
    <row r="67" spans="1:15" ht="12.75">
      <c r="A67" s="279"/>
      <c r="B67" s="155">
        <v>8637.81</v>
      </c>
      <c r="C67" s="282"/>
      <c r="D67" s="310"/>
      <c r="E67" s="310"/>
      <c r="F67" s="7" t="s">
        <v>15</v>
      </c>
      <c r="G67" s="5" t="s">
        <v>90</v>
      </c>
      <c r="H67" s="43">
        <v>2947</v>
      </c>
      <c r="I67" s="160"/>
      <c r="M67" s="3">
        <f t="shared" si="0"/>
        <v>8637.81</v>
      </c>
      <c r="N67" s="3">
        <f>D63</f>
        <v>37242</v>
      </c>
      <c r="O67" s="3">
        <f>E63</f>
        <v>38190</v>
      </c>
    </row>
    <row r="68" spans="1:13" ht="12.75" customHeight="1">
      <c r="A68" s="279"/>
      <c r="B68" s="133"/>
      <c r="C68" s="282"/>
      <c r="D68" s="310"/>
      <c r="E68" s="310"/>
      <c r="F68" s="5"/>
      <c r="G68" s="5"/>
      <c r="H68" s="43"/>
      <c r="I68" s="160"/>
      <c r="M68" s="3">
        <f t="shared" si="0"/>
        <v>0</v>
      </c>
    </row>
    <row r="69" spans="1:13" ht="14.25" customHeight="1" thickBot="1">
      <c r="A69" s="280"/>
      <c r="B69" s="134"/>
      <c r="C69" s="308"/>
      <c r="D69" s="311"/>
      <c r="E69" s="311"/>
      <c r="F69" s="17" t="s">
        <v>74</v>
      </c>
      <c r="G69" s="17"/>
      <c r="H69" s="270">
        <f>SUM(H63:H68)</f>
        <v>15632</v>
      </c>
      <c r="I69" s="246"/>
      <c r="J69" s="3">
        <f>H69</f>
        <v>15632</v>
      </c>
      <c r="L69" s="3">
        <f>H69</f>
        <v>15632</v>
      </c>
      <c r="M69" s="3">
        <f t="shared" si="0"/>
        <v>0</v>
      </c>
    </row>
    <row r="70" spans="3:13" ht="12.75">
      <c r="C70" s="3"/>
      <c r="M70" s="3">
        <f t="shared" si="0"/>
        <v>0</v>
      </c>
    </row>
    <row r="71" spans="3:13" ht="12.75">
      <c r="C71" s="3"/>
      <c r="M71" s="3">
        <f t="shared" si="0"/>
        <v>0</v>
      </c>
    </row>
    <row r="72" spans="1:13" ht="12.75">
      <c r="A72" s="8" t="s">
        <v>31</v>
      </c>
      <c r="B72" s="8"/>
      <c r="C72" s="12"/>
      <c r="D72" s="3"/>
      <c r="E72" s="3"/>
      <c r="M72" s="3">
        <f t="shared" si="0"/>
        <v>0</v>
      </c>
    </row>
    <row r="73" spans="1:13" ht="13.5" thickBot="1">
      <c r="A73" t="s">
        <v>12</v>
      </c>
      <c r="C73" s="37">
        <v>610.98</v>
      </c>
      <c r="D73" t="s">
        <v>130</v>
      </c>
      <c r="M73" s="3">
        <f t="shared" si="0"/>
        <v>0</v>
      </c>
    </row>
    <row r="74" spans="1:13" ht="12.75" customHeight="1">
      <c r="A74" s="303" t="s">
        <v>11</v>
      </c>
      <c r="B74" s="295" t="s">
        <v>285</v>
      </c>
      <c r="C74" s="295" t="s">
        <v>160</v>
      </c>
      <c r="D74" s="295" t="s">
        <v>391</v>
      </c>
      <c r="E74" s="295" t="s">
        <v>392</v>
      </c>
      <c r="F74" s="10" t="s">
        <v>0</v>
      </c>
      <c r="G74" s="299" t="s">
        <v>8</v>
      </c>
      <c r="H74" s="300"/>
      <c r="I74" s="297" t="s">
        <v>394</v>
      </c>
      <c r="M74" s="3"/>
    </row>
    <row r="75" spans="1:13" ht="24" customHeight="1" thickBot="1">
      <c r="A75" s="317"/>
      <c r="B75" s="296"/>
      <c r="C75" s="296"/>
      <c r="D75" s="304"/>
      <c r="E75" s="296"/>
      <c r="F75" s="2"/>
      <c r="G75" s="19" t="s">
        <v>9</v>
      </c>
      <c r="H75" s="58" t="s">
        <v>10</v>
      </c>
      <c r="I75" s="298"/>
      <c r="M75" s="3">
        <f t="shared" si="0"/>
        <v>0</v>
      </c>
    </row>
    <row r="76" spans="1:13" ht="27" customHeight="1">
      <c r="A76" s="278" t="s">
        <v>13</v>
      </c>
      <c r="B76" s="132"/>
      <c r="C76" s="281">
        <v>38742</v>
      </c>
      <c r="D76" s="309">
        <v>36218</v>
      </c>
      <c r="E76" s="323">
        <v>33293</v>
      </c>
      <c r="F76" s="218" t="s">
        <v>246</v>
      </c>
      <c r="G76" s="271">
        <v>1.5</v>
      </c>
      <c r="H76" s="217">
        <v>273</v>
      </c>
      <c r="I76" s="157"/>
      <c r="M76" s="3">
        <f t="shared" si="0"/>
        <v>0</v>
      </c>
    </row>
    <row r="77" spans="1:13" ht="13.5" customHeight="1">
      <c r="A77" s="279"/>
      <c r="B77" s="133"/>
      <c r="C77" s="282"/>
      <c r="D77" s="310"/>
      <c r="E77" s="324"/>
      <c r="F77" s="217" t="s">
        <v>395</v>
      </c>
      <c r="G77" s="271" t="s">
        <v>396</v>
      </c>
      <c r="H77" s="217">
        <v>15195</v>
      </c>
      <c r="I77" s="159"/>
      <c r="M77" s="3"/>
    </row>
    <row r="78" spans="1:13" ht="12.75">
      <c r="A78" s="279"/>
      <c r="B78" s="155">
        <v>-33651.88</v>
      </c>
      <c r="C78" s="282"/>
      <c r="D78" s="310"/>
      <c r="E78" s="324"/>
      <c r="F78" s="7" t="s">
        <v>6</v>
      </c>
      <c r="G78" s="5" t="s">
        <v>2</v>
      </c>
      <c r="H78" s="43">
        <v>14392</v>
      </c>
      <c r="I78" s="160">
        <f>B78+E76-H80</f>
        <v>-35304.88</v>
      </c>
      <c r="M78" s="3">
        <f t="shared" si="0"/>
        <v>-33651.88</v>
      </c>
    </row>
    <row r="79" spans="1:13" ht="25.5">
      <c r="A79" s="279"/>
      <c r="B79" s="155"/>
      <c r="C79" s="282"/>
      <c r="D79" s="310"/>
      <c r="E79" s="324"/>
      <c r="F79" s="60" t="s">
        <v>397</v>
      </c>
      <c r="G79" s="19" t="s">
        <v>398</v>
      </c>
      <c r="H79" s="272">
        <v>5086</v>
      </c>
      <c r="I79" s="160"/>
      <c r="M79" s="3"/>
    </row>
    <row r="80" spans="1:15" ht="13.5" thickBot="1">
      <c r="A80" s="280"/>
      <c r="B80" s="134"/>
      <c r="C80" s="308"/>
      <c r="D80" s="311"/>
      <c r="E80" s="325"/>
      <c r="F80" s="17" t="s">
        <v>74</v>
      </c>
      <c r="G80" s="17"/>
      <c r="H80" s="270">
        <f>SUM(H76:H79)</f>
        <v>34946</v>
      </c>
      <c r="I80" s="246"/>
      <c r="J80" s="3">
        <f>H80</f>
        <v>34946</v>
      </c>
      <c r="L80" s="3">
        <f>H80</f>
        <v>34946</v>
      </c>
      <c r="M80" s="3">
        <f t="shared" si="0"/>
        <v>0</v>
      </c>
      <c r="N80" s="3">
        <f>D76</f>
        <v>36218</v>
      </c>
      <c r="O80" s="3">
        <f>E76</f>
        <v>33293</v>
      </c>
    </row>
    <row r="81" spans="1:13" ht="12.75">
      <c r="A81" s="88"/>
      <c r="B81" s="88"/>
      <c r="C81" s="89"/>
      <c r="D81" s="99"/>
      <c r="E81" s="99"/>
      <c r="F81" s="18"/>
      <c r="G81" s="18"/>
      <c r="H81" s="52"/>
      <c r="I81" s="52"/>
      <c r="J81" s="3"/>
      <c r="L81" s="3"/>
      <c r="M81" s="3">
        <f t="shared" si="0"/>
        <v>0</v>
      </c>
    </row>
    <row r="82" spans="1:13" ht="12.75">
      <c r="A82" s="8" t="s">
        <v>34</v>
      </c>
      <c r="B82" s="8"/>
      <c r="C82" s="12"/>
      <c r="D82" s="3"/>
      <c r="E82" s="3"/>
      <c r="M82" s="3">
        <f t="shared" si="0"/>
        <v>0</v>
      </c>
    </row>
    <row r="83" spans="1:13" ht="13.5" thickBot="1">
      <c r="A83" t="s">
        <v>76</v>
      </c>
      <c r="C83" s="37">
        <v>1054.63</v>
      </c>
      <c r="D83" t="s">
        <v>130</v>
      </c>
      <c r="M83" s="3">
        <f t="shared" si="0"/>
        <v>0</v>
      </c>
    </row>
    <row r="84" spans="1:13" ht="12.75" customHeight="1">
      <c r="A84" s="303" t="s">
        <v>11</v>
      </c>
      <c r="B84" s="295" t="s">
        <v>285</v>
      </c>
      <c r="C84" s="295" t="s">
        <v>160</v>
      </c>
      <c r="D84" s="295" t="s">
        <v>391</v>
      </c>
      <c r="E84" s="295" t="s">
        <v>392</v>
      </c>
      <c r="F84" s="10" t="s">
        <v>0</v>
      </c>
      <c r="G84" s="299" t="s">
        <v>8</v>
      </c>
      <c r="H84" s="300"/>
      <c r="I84" s="297" t="s">
        <v>394</v>
      </c>
      <c r="M84" s="3"/>
    </row>
    <row r="85" spans="1:13" ht="25.5" customHeight="1" thickBot="1">
      <c r="A85" s="317"/>
      <c r="B85" s="296"/>
      <c r="C85" s="296"/>
      <c r="D85" s="304"/>
      <c r="E85" s="296"/>
      <c r="F85" s="156"/>
      <c r="G85" s="17" t="s">
        <v>9</v>
      </c>
      <c r="H85" s="234" t="s">
        <v>10</v>
      </c>
      <c r="I85" s="298"/>
      <c r="M85" s="3">
        <f t="shared" si="0"/>
        <v>0</v>
      </c>
    </row>
    <row r="86" spans="1:13" ht="18" customHeight="1">
      <c r="A86" s="278" t="s">
        <v>13</v>
      </c>
      <c r="B86" s="132"/>
      <c r="C86" s="281">
        <v>98530</v>
      </c>
      <c r="D86" s="309">
        <v>62591</v>
      </c>
      <c r="E86" s="309">
        <v>50450</v>
      </c>
      <c r="F86" s="27"/>
      <c r="G86" s="25"/>
      <c r="H86" s="35"/>
      <c r="I86" s="157"/>
      <c r="M86" s="3">
        <f aca="true" t="shared" si="1" ref="M86:M151">B86</f>
        <v>0</v>
      </c>
    </row>
    <row r="87" spans="1:13" ht="12.75">
      <c r="A87" s="279"/>
      <c r="B87" s="155">
        <v>71225.98</v>
      </c>
      <c r="C87" s="282"/>
      <c r="D87" s="310"/>
      <c r="E87" s="310"/>
      <c r="F87" s="7"/>
      <c r="G87" s="5"/>
      <c r="H87" s="72"/>
      <c r="I87" s="160">
        <f>B87+E86-H89</f>
        <v>121675.98</v>
      </c>
      <c r="M87" s="3">
        <f t="shared" si="1"/>
        <v>71225.98</v>
      </c>
    </row>
    <row r="88" spans="1:13" ht="12.75">
      <c r="A88" s="279"/>
      <c r="B88" s="133"/>
      <c r="C88" s="282"/>
      <c r="D88" s="310"/>
      <c r="E88" s="310"/>
      <c r="F88" s="5"/>
      <c r="G88" s="5"/>
      <c r="H88" s="72"/>
      <c r="I88" s="160"/>
      <c r="M88" s="3">
        <f t="shared" si="1"/>
        <v>0</v>
      </c>
    </row>
    <row r="89" spans="1:15" ht="13.5" thickBot="1">
      <c r="A89" s="280"/>
      <c r="B89" s="134"/>
      <c r="C89" s="308"/>
      <c r="D89" s="311"/>
      <c r="E89" s="311"/>
      <c r="F89" s="17"/>
      <c r="G89" s="17"/>
      <c r="H89" s="273">
        <f>SUM(H86:H88)</f>
        <v>0</v>
      </c>
      <c r="I89" s="246"/>
      <c r="J89" s="3">
        <f>H89</f>
        <v>0</v>
      </c>
      <c r="L89" s="3">
        <f>H89</f>
        <v>0</v>
      </c>
      <c r="M89" s="3">
        <f t="shared" si="1"/>
        <v>0</v>
      </c>
      <c r="N89" s="3">
        <f>D86</f>
        <v>62591</v>
      </c>
      <c r="O89" s="3">
        <f>E86</f>
        <v>50450</v>
      </c>
    </row>
    <row r="90" spans="3:13" ht="12.75">
      <c r="C90" s="3"/>
      <c r="M90" s="3">
        <f t="shared" si="1"/>
        <v>0</v>
      </c>
    </row>
    <row r="91" spans="1:13" ht="12.75">
      <c r="A91" s="8" t="s">
        <v>37</v>
      </c>
      <c r="B91" s="8"/>
      <c r="C91" s="12"/>
      <c r="D91" s="3"/>
      <c r="E91" s="3"/>
      <c r="M91" s="3">
        <f t="shared" si="1"/>
        <v>0</v>
      </c>
    </row>
    <row r="92" spans="1:13" ht="13.5" thickBot="1">
      <c r="A92" t="s">
        <v>76</v>
      </c>
      <c r="C92" s="37">
        <v>600.58</v>
      </c>
      <c r="D92" t="s">
        <v>130</v>
      </c>
      <c r="M92" s="3">
        <f t="shared" si="1"/>
        <v>0</v>
      </c>
    </row>
    <row r="93" spans="1:13" ht="12.75" customHeight="1">
      <c r="A93" s="303" t="s">
        <v>11</v>
      </c>
      <c r="B93" s="295" t="s">
        <v>285</v>
      </c>
      <c r="C93" s="295" t="s">
        <v>160</v>
      </c>
      <c r="D93" s="295" t="s">
        <v>391</v>
      </c>
      <c r="E93" s="295" t="s">
        <v>392</v>
      </c>
      <c r="F93" s="10" t="s">
        <v>0</v>
      </c>
      <c r="G93" s="299" t="s">
        <v>8</v>
      </c>
      <c r="H93" s="300"/>
      <c r="I93" s="297" t="s">
        <v>394</v>
      </c>
      <c r="M93" s="3"/>
    </row>
    <row r="94" spans="1:13" ht="27.75" customHeight="1" thickBot="1">
      <c r="A94" s="317"/>
      <c r="B94" s="296"/>
      <c r="C94" s="296"/>
      <c r="D94" s="304"/>
      <c r="E94" s="296"/>
      <c r="F94" s="156"/>
      <c r="G94" s="17" t="s">
        <v>9</v>
      </c>
      <c r="H94" s="234" t="s">
        <v>10</v>
      </c>
      <c r="I94" s="298"/>
      <c r="M94" s="3">
        <f t="shared" si="1"/>
        <v>0</v>
      </c>
    </row>
    <row r="95" spans="1:13" ht="12.75">
      <c r="A95" s="278" t="s">
        <v>13</v>
      </c>
      <c r="B95" s="132"/>
      <c r="C95" s="281">
        <v>5390</v>
      </c>
      <c r="D95" s="309">
        <v>35598</v>
      </c>
      <c r="E95" s="309">
        <v>27441</v>
      </c>
      <c r="F95" s="164" t="s">
        <v>228</v>
      </c>
      <c r="G95" s="25" t="s">
        <v>2</v>
      </c>
      <c r="H95" s="35">
        <v>708</v>
      </c>
      <c r="I95" s="157"/>
      <c r="M95" s="3">
        <f t="shared" si="1"/>
        <v>0</v>
      </c>
    </row>
    <row r="96" spans="1:13" ht="12.75">
      <c r="A96" s="279"/>
      <c r="B96" s="155">
        <v>-58569.81</v>
      </c>
      <c r="C96" s="282"/>
      <c r="D96" s="310"/>
      <c r="E96" s="310"/>
      <c r="F96" s="5"/>
      <c r="G96" s="19"/>
      <c r="H96" s="87"/>
      <c r="I96" s="160">
        <f>B96+E95-H97</f>
        <v>-31836.809999999998</v>
      </c>
      <c r="M96" s="3">
        <f t="shared" si="1"/>
        <v>-58569.81</v>
      </c>
    </row>
    <row r="97" spans="1:15" ht="13.5" thickBot="1">
      <c r="A97" s="280"/>
      <c r="B97" s="134"/>
      <c r="C97" s="308"/>
      <c r="D97" s="311"/>
      <c r="E97" s="311"/>
      <c r="F97" s="17" t="s">
        <v>74</v>
      </c>
      <c r="G97" s="17"/>
      <c r="H97" s="273">
        <f>SUM(H95:H96)</f>
        <v>708</v>
      </c>
      <c r="I97" s="246"/>
      <c r="J97" s="3">
        <f>H97</f>
        <v>708</v>
      </c>
      <c r="L97" s="3">
        <f>H97</f>
        <v>708</v>
      </c>
      <c r="M97" s="3">
        <f t="shared" si="1"/>
        <v>0</v>
      </c>
      <c r="N97" s="3">
        <f>D95</f>
        <v>35598</v>
      </c>
      <c r="O97" s="3">
        <f>E95</f>
        <v>27441</v>
      </c>
    </row>
    <row r="98" spans="1:13" s="18" customFormat="1" ht="12.75">
      <c r="A98" s="88"/>
      <c r="B98" s="88"/>
      <c r="C98" s="89"/>
      <c r="D98" s="99"/>
      <c r="E98" s="99"/>
      <c r="H98" s="52"/>
      <c r="I98" s="52"/>
      <c r="J98" s="38"/>
      <c r="L98" s="38"/>
      <c r="M98" s="3">
        <f t="shared" si="1"/>
        <v>0</v>
      </c>
    </row>
    <row r="99" spans="3:13" s="18" customFormat="1" ht="12.75">
      <c r="C99" s="38"/>
      <c r="D99" s="52"/>
      <c r="E99" s="52"/>
      <c r="H99" s="52"/>
      <c r="I99" s="52"/>
      <c r="M99" s="3">
        <f t="shared" si="1"/>
        <v>0</v>
      </c>
    </row>
    <row r="100" spans="1:13" ht="12.75">
      <c r="A100" s="8" t="s">
        <v>39</v>
      </c>
      <c r="B100" s="8"/>
      <c r="C100" s="12"/>
      <c r="D100" s="3"/>
      <c r="E100" s="3"/>
      <c r="M100" s="3">
        <f t="shared" si="1"/>
        <v>0</v>
      </c>
    </row>
    <row r="101" spans="1:13" ht="13.5" thickBot="1">
      <c r="A101" t="s">
        <v>76</v>
      </c>
      <c r="C101" s="37">
        <v>618.56</v>
      </c>
      <c r="D101" t="s">
        <v>130</v>
      </c>
      <c r="M101" s="3">
        <f t="shared" si="1"/>
        <v>0</v>
      </c>
    </row>
    <row r="102" spans="1:13" ht="12.75" customHeight="1">
      <c r="A102" s="303" t="s">
        <v>11</v>
      </c>
      <c r="B102" s="295" t="s">
        <v>285</v>
      </c>
      <c r="C102" s="295" t="s">
        <v>160</v>
      </c>
      <c r="D102" s="295" t="s">
        <v>391</v>
      </c>
      <c r="E102" s="295" t="s">
        <v>392</v>
      </c>
      <c r="F102" s="161" t="s">
        <v>0</v>
      </c>
      <c r="G102" s="303" t="s">
        <v>8</v>
      </c>
      <c r="H102" s="300"/>
      <c r="I102" s="297" t="s">
        <v>394</v>
      </c>
      <c r="M102" s="3"/>
    </row>
    <row r="103" spans="1:13" ht="26.25" customHeight="1" thickBot="1">
      <c r="A103" s="317"/>
      <c r="B103" s="296"/>
      <c r="C103" s="296"/>
      <c r="D103" s="304"/>
      <c r="E103" s="296"/>
      <c r="F103" s="162"/>
      <c r="G103" s="14" t="s">
        <v>9</v>
      </c>
      <c r="H103" s="234" t="s">
        <v>10</v>
      </c>
      <c r="I103" s="298"/>
      <c r="M103" s="3">
        <f t="shared" si="1"/>
        <v>0</v>
      </c>
    </row>
    <row r="104" spans="1:13" ht="12.75">
      <c r="A104" s="278" t="s">
        <v>13</v>
      </c>
      <c r="B104" s="132"/>
      <c r="C104" s="281">
        <v>36300</v>
      </c>
      <c r="D104" s="309">
        <v>36669</v>
      </c>
      <c r="E104" s="309">
        <v>29900</v>
      </c>
      <c r="F104" s="163" t="s">
        <v>32</v>
      </c>
      <c r="G104" s="167" t="s">
        <v>81</v>
      </c>
      <c r="H104" s="35">
        <v>8792</v>
      </c>
      <c r="I104" s="157"/>
      <c r="M104" s="3">
        <f t="shared" si="1"/>
        <v>0</v>
      </c>
    </row>
    <row r="105" spans="1:13" ht="25.5">
      <c r="A105" s="279"/>
      <c r="B105" s="133"/>
      <c r="C105" s="282"/>
      <c r="D105" s="310"/>
      <c r="E105" s="310"/>
      <c r="F105" s="275" t="s">
        <v>400</v>
      </c>
      <c r="G105" s="20" t="s">
        <v>323</v>
      </c>
      <c r="H105" s="68">
        <v>1766</v>
      </c>
      <c r="I105" s="159"/>
      <c r="M105" s="3"/>
    </row>
    <row r="106" spans="1:13" ht="12.75">
      <c r="A106" s="279"/>
      <c r="B106" s="133"/>
      <c r="C106" s="282"/>
      <c r="D106" s="310"/>
      <c r="E106" s="310"/>
      <c r="F106" s="164" t="s">
        <v>147</v>
      </c>
      <c r="G106" s="13" t="s">
        <v>151</v>
      </c>
      <c r="H106" s="33">
        <v>867</v>
      </c>
      <c r="I106" s="159"/>
      <c r="M106" s="3">
        <f t="shared" si="1"/>
        <v>0</v>
      </c>
    </row>
    <row r="107" spans="1:13" ht="25.5">
      <c r="A107" s="279"/>
      <c r="B107" s="155">
        <v>-68017.76</v>
      </c>
      <c r="C107" s="282"/>
      <c r="D107" s="310"/>
      <c r="E107" s="310"/>
      <c r="F107" s="165" t="s">
        <v>165</v>
      </c>
      <c r="G107" s="13" t="s">
        <v>33</v>
      </c>
      <c r="H107" s="168">
        <v>1053</v>
      </c>
      <c r="I107" s="160">
        <f>B107+E104-H111</f>
        <v>-54044.759999999995</v>
      </c>
      <c r="M107" s="3">
        <f t="shared" si="1"/>
        <v>-68017.76</v>
      </c>
    </row>
    <row r="108" spans="1:15" ht="25.5">
      <c r="A108" s="279"/>
      <c r="B108" s="133"/>
      <c r="C108" s="282"/>
      <c r="D108" s="310"/>
      <c r="E108" s="310"/>
      <c r="F108" s="165" t="s">
        <v>166</v>
      </c>
      <c r="G108" s="13" t="s">
        <v>167</v>
      </c>
      <c r="H108" s="72">
        <v>486</v>
      </c>
      <c r="I108" s="160"/>
      <c r="M108" s="3">
        <f t="shared" si="1"/>
        <v>0</v>
      </c>
      <c r="N108" s="3">
        <f>D104</f>
        <v>36669</v>
      </c>
      <c r="O108" s="3">
        <f>E104</f>
        <v>29900</v>
      </c>
    </row>
    <row r="109" spans="1:13" ht="12.75">
      <c r="A109" s="279"/>
      <c r="B109" s="133"/>
      <c r="C109" s="282"/>
      <c r="D109" s="310"/>
      <c r="E109" s="310"/>
      <c r="F109" s="164" t="s">
        <v>228</v>
      </c>
      <c r="G109" s="13" t="s">
        <v>29</v>
      </c>
      <c r="H109" s="72">
        <v>2681</v>
      </c>
      <c r="I109" s="160"/>
      <c r="M109" s="3">
        <f t="shared" si="1"/>
        <v>0</v>
      </c>
    </row>
    <row r="110" spans="1:13" ht="12.75">
      <c r="A110" s="279"/>
      <c r="B110" s="133"/>
      <c r="C110" s="282"/>
      <c r="D110" s="310"/>
      <c r="E110" s="310"/>
      <c r="F110" s="65" t="s">
        <v>315</v>
      </c>
      <c r="G110" s="219" t="s">
        <v>28</v>
      </c>
      <c r="H110" s="87">
        <v>282</v>
      </c>
      <c r="I110" s="160"/>
      <c r="M110" s="3"/>
    </row>
    <row r="111" spans="1:13" ht="13.5" thickBot="1">
      <c r="A111" s="280"/>
      <c r="B111" s="134"/>
      <c r="C111" s="308"/>
      <c r="D111" s="311"/>
      <c r="E111" s="311"/>
      <c r="F111" s="166" t="s">
        <v>74</v>
      </c>
      <c r="G111" s="14"/>
      <c r="H111" s="273">
        <f>SUM(H104:H110)</f>
        <v>15927</v>
      </c>
      <c r="I111" s="246"/>
      <c r="J111" s="3">
        <f>H111</f>
        <v>15927</v>
      </c>
      <c r="M111" s="3">
        <f t="shared" si="1"/>
        <v>0</v>
      </c>
    </row>
    <row r="112" spans="1:13" s="18" customFormat="1" ht="12.75">
      <c r="A112" s="88"/>
      <c r="B112" s="88"/>
      <c r="C112" s="89"/>
      <c r="D112" s="99"/>
      <c r="E112" s="99"/>
      <c r="H112" s="52"/>
      <c r="I112" s="52"/>
      <c r="J112" s="38"/>
      <c r="M112" s="3">
        <f t="shared" si="1"/>
        <v>0</v>
      </c>
    </row>
    <row r="113" spans="3:13" s="18" customFormat="1" ht="12.75">
      <c r="C113" s="38"/>
      <c r="D113" s="52"/>
      <c r="E113" s="52"/>
      <c r="H113" s="52"/>
      <c r="I113" s="52"/>
      <c r="M113" s="3">
        <f t="shared" si="1"/>
        <v>0</v>
      </c>
    </row>
    <row r="114" spans="1:13" ht="12.75">
      <c r="A114" s="8" t="s">
        <v>41</v>
      </c>
      <c r="B114" s="8"/>
      <c r="C114" s="12"/>
      <c r="D114" s="3"/>
      <c r="E114" s="3"/>
      <c r="M114" s="3">
        <f t="shared" si="1"/>
        <v>0</v>
      </c>
    </row>
    <row r="115" spans="1:13" ht="12.75">
      <c r="A115" t="s">
        <v>76</v>
      </c>
      <c r="C115" s="37">
        <v>845.42</v>
      </c>
      <c r="D115" t="s">
        <v>130</v>
      </c>
      <c r="M115" s="3">
        <f t="shared" si="1"/>
        <v>0</v>
      </c>
    </row>
    <row r="116" spans="1:13" ht="13.5" thickBot="1">
      <c r="A116" t="s">
        <v>131</v>
      </c>
      <c r="C116" s="37">
        <v>216.4</v>
      </c>
      <c r="D116" t="s">
        <v>130</v>
      </c>
      <c r="M116" s="3">
        <f t="shared" si="1"/>
        <v>0</v>
      </c>
    </row>
    <row r="117" spans="1:13" ht="12.75" customHeight="1">
      <c r="A117" s="303" t="s">
        <v>11</v>
      </c>
      <c r="B117" s="295" t="s">
        <v>285</v>
      </c>
      <c r="C117" s="295" t="s">
        <v>160</v>
      </c>
      <c r="D117" s="295" t="s">
        <v>391</v>
      </c>
      <c r="E117" s="295" t="s">
        <v>392</v>
      </c>
      <c r="F117" s="10" t="s">
        <v>0</v>
      </c>
      <c r="G117" s="299" t="s">
        <v>8</v>
      </c>
      <c r="H117" s="300"/>
      <c r="I117" s="297" t="s">
        <v>394</v>
      </c>
      <c r="M117" s="3"/>
    </row>
    <row r="118" spans="1:13" ht="37.5" customHeight="1" thickBot="1">
      <c r="A118" s="317"/>
      <c r="B118" s="296"/>
      <c r="C118" s="296"/>
      <c r="D118" s="304"/>
      <c r="E118" s="296"/>
      <c r="F118" s="156"/>
      <c r="G118" s="17" t="s">
        <v>9</v>
      </c>
      <c r="H118" s="234" t="s">
        <v>10</v>
      </c>
      <c r="I118" s="298"/>
      <c r="M118" s="3">
        <f t="shared" si="1"/>
        <v>0</v>
      </c>
    </row>
    <row r="119" spans="1:13" ht="12.75">
      <c r="A119" s="278" t="s">
        <v>13</v>
      </c>
      <c r="B119" s="132"/>
      <c r="C119" s="281">
        <v>163890</v>
      </c>
      <c r="D119" s="309">
        <f>50326+8084.7</f>
        <v>58410.7</v>
      </c>
      <c r="E119" s="309">
        <f>50503+12125.13</f>
        <v>62628.13</v>
      </c>
      <c r="F119" s="27"/>
      <c r="G119" s="25"/>
      <c r="H119" s="35"/>
      <c r="I119" s="157"/>
      <c r="J119" s="69"/>
      <c r="K119" s="69"/>
      <c r="M119" s="3">
        <f t="shared" si="1"/>
        <v>0</v>
      </c>
    </row>
    <row r="120" spans="1:13" ht="12.75">
      <c r="A120" s="279"/>
      <c r="B120" s="155">
        <v>112045.76</v>
      </c>
      <c r="C120" s="282"/>
      <c r="D120" s="310"/>
      <c r="E120" s="310"/>
      <c r="F120" s="100"/>
      <c r="G120" s="5"/>
      <c r="H120" s="72"/>
      <c r="I120" s="160">
        <f>B120+E119-H121</f>
        <v>174673.88999999998</v>
      </c>
      <c r="M120" s="3">
        <f t="shared" si="1"/>
        <v>112045.76</v>
      </c>
    </row>
    <row r="121" spans="1:15" ht="13.5" thickBot="1">
      <c r="A121" s="280"/>
      <c r="B121" s="134"/>
      <c r="C121" s="308"/>
      <c r="D121" s="311"/>
      <c r="E121" s="311"/>
      <c r="F121" s="17" t="s">
        <v>74</v>
      </c>
      <c r="G121" s="17"/>
      <c r="H121" s="273">
        <f>SUM(H119:H120)</f>
        <v>0</v>
      </c>
      <c r="I121" s="246"/>
      <c r="J121" s="3">
        <f>H121</f>
        <v>0</v>
      </c>
      <c r="K121" s="3"/>
      <c r="M121" s="3">
        <f t="shared" si="1"/>
        <v>0</v>
      </c>
      <c r="N121" s="3">
        <f>D119</f>
        <v>58410.7</v>
      </c>
      <c r="O121" s="3">
        <f>E119</f>
        <v>62628.13</v>
      </c>
    </row>
    <row r="122" spans="1:13" ht="12.75">
      <c r="A122" s="20"/>
      <c r="B122" s="135"/>
      <c r="C122" s="21"/>
      <c r="D122" s="22"/>
      <c r="E122" s="22"/>
      <c r="F122" s="23"/>
      <c r="G122" s="23"/>
      <c r="H122" s="76"/>
      <c r="I122" s="52"/>
      <c r="J122" s="3"/>
      <c r="M122" s="3">
        <f t="shared" si="1"/>
        <v>0</v>
      </c>
    </row>
    <row r="123" spans="1:13" ht="12.75">
      <c r="A123" s="18"/>
      <c r="B123" s="18"/>
      <c r="C123" s="38"/>
      <c r="D123" s="52"/>
      <c r="E123" s="52"/>
      <c r="F123" s="18"/>
      <c r="G123" s="18"/>
      <c r="H123" s="52"/>
      <c r="I123" s="52"/>
      <c r="J123" s="3"/>
      <c r="M123" s="3">
        <f t="shared" si="1"/>
        <v>0</v>
      </c>
    </row>
    <row r="124" spans="1:13" ht="12.75">
      <c r="A124" s="18"/>
      <c r="B124" s="18"/>
      <c r="C124" s="38"/>
      <c r="D124" s="52"/>
      <c r="E124" s="52"/>
      <c r="F124" s="18"/>
      <c r="G124" s="18"/>
      <c r="H124" s="52"/>
      <c r="I124" s="52"/>
      <c r="J124" s="3"/>
      <c r="M124" s="3">
        <f t="shared" si="1"/>
        <v>0</v>
      </c>
    </row>
    <row r="125" spans="1:13" s="49" customFormat="1" ht="12.75">
      <c r="A125" s="8" t="s">
        <v>42</v>
      </c>
      <c r="B125" s="8"/>
      <c r="C125" s="12"/>
      <c r="D125" s="54"/>
      <c r="E125" s="54"/>
      <c r="M125" s="3">
        <f t="shared" si="1"/>
        <v>0</v>
      </c>
    </row>
    <row r="126" spans="1:13" s="49" customFormat="1" ht="13.5" thickBot="1">
      <c r="A126" s="49" t="s">
        <v>76</v>
      </c>
      <c r="C126" s="55">
        <v>721.23</v>
      </c>
      <c r="D126" s="49" t="s">
        <v>130</v>
      </c>
      <c r="M126" s="3">
        <f t="shared" si="1"/>
        <v>0</v>
      </c>
    </row>
    <row r="127" spans="1:13" s="49" customFormat="1" ht="12.75" customHeight="1">
      <c r="A127" s="333" t="s">
        <v>11</v>
      </c>
      <c r="B127" s="295" t="s">
        <v>285</v>
      </c>
      <c r="C127" s="295" t="s">
        <v>160</v>
      </c>
      <c r="D127" s="295" t="s">
        <v>391</v>
      </c>
      <c r="E127" s="295" t="s">
        <v>392</v>
      </c>
      <c r="F127" s="56" t="s">
        <v>0</v>
      </c>
      <c r="G127" s="301" t="s">
        <v>8</v>
      </c>
      <c r="H127" s="302"/>
      <c r="I127" s="297" t="s">
        <v>394</v>
      </c>
      <c r="M127" s="3"/>
    </row>
    <row r="128" spans="1:13" s="49" customFormat="1" ht="27" customHeight="1" thickBot="1">
      <c r="A128" s="334"/>
      <c r="B128" s="296"/>
      <c r="C128" s="304"/>
      <c r="D128" s="304"/>
      <c r="E128" s="296"/>
      <c r="F128" s="57"/>
      <c r="G128" s="47" t="s">
        <v>9</v>
      </c>
      <c r="H128" s="58" t="s">
        <v>10</v>
      </c>
      <c r="I128" s="298"/>
      <c r="M128" s="3">
        <f t="shared" si="1"/>
        <v>0</v>
      </c>
    </row>
    <row r="129" spans="1:13" s="49" customFormat="1" ht="12.75">
      <c r="A129" s="326" t="s">
        <v>13</v>
      </c>
      <c r="B129" s="136"/>
      <c r="C129" s="309">
        <v>39600</v>
      </c>
      <c r="D129" s="309">
        <v>42710</v>
      </c>
      <c r="E129" s="309">
        <v>40646</v>
      </c>
      <c r="F129" s="9" t="s">
        <v>168</v>
      </c>
      <c r="G129" s="25" t="s">
        <v>137</v>
      </c>
      <c r="H129" s="35">
        <v>1924</v>
      </c>
      <c r="I129" s="159"/>
      <c r="M129" s="3">
        <f t="shared" si="1"/>
        <v>0</v>
      </c>
    </row>
    <row r="130" spans="1:15" s="49" customFormat="1" ht="25.5">
      <c r="A130" s="327"/>
      <c r="B130" s="170">
        <v>-25374.72</v>
      </c>
      <c r="C130" s="310"/>
      <c r="D130" s="310"/>
      <c r="E130" s="310"/>
      <c r="F130" s="100" t="s">
        <v>163</v>
      </c>
      <c r="G130" s="5" t="s">
        <v>2</v>
      </c>
      <c r="H130" s="72">
        <v>434</v>
      </c>
      <c r="I130" s="160">
        <f>B130+E129-H133</f>
        <v>12913.279999999999</v>
      </c>
      <c r="M130" s="3">
        <f t="shared" si="1"/>
        <v>-25374.72</v>
      </c>
      <c r="N130" s="54">
        <f>D129</f>
        <v>42710</v>
      </c>
      <c r="O130" s="54">
        <f>E129</f>
        <v>40646</v>
      </c>
    </row>
    <row r="131" spans="1:13" s="49" customFormat="1" ht="12.75">
      <c r="A131" s="327"/>
      <c r="B131" s="137"/>
      <c r="C131" s="310"/>
      <c r="D131" s="310"/>
      <c r="E131" s="310"/>
      <c r="F131" s="329"/>
      <c r="G131" s="329"/>
      <c r="H131" s="331"/>
      <c r="I131" s="169"/>
      <c r="M131" s="3">
        <f t="shared" si="1"/>
        <v>0</v>
      </c>
    </row>
    <row r="132" spans="1:13" s="49" customFormat="1" ht="11.25" customHeight="1">
      <c r="A132" s="327"/>
      <c r="B132" s="137"/>
      <c r="C132" s="310"/>
      <c r="D132" s="310"/>
      <c r="E132" s="310"/>
      <c r="F132" s="330"/>
      <c r="G132" s="330"/>
      <c r="H132" s="332"/>
      <c r="I132" s="169"/>
      <c r="M132" s="3">
        <f t="shared" si="1"/>
        <v>0</v>
      </c>
    </row>
    <row r="133" spans="1:13" s="49" customFormat="1" ht="13.5" thickBot="1">
      <c r="A133" s="328"/>
      <c r="B133" s="138"/>
      <c r="C133" s="311"/>
      <c r="D133" s="311"/>
      <c r="E133" s="311"/>
      <c r="F133" s="73" t="s">
        <v>74</v>
      </c>
      <c r="G133" s="73"/>
      <c r="H133" s="242">
        <f>SUM(H129:H132)</f>
        <v>2358</v>
      </c>
      <c r="I133" s="246"/>
      <c r="J133" s="54">
        <f>H133</f>
        <v>2358</v>
      </c>
      <c r="M133" s="3">
        <f t="shared" si="1"/>
        <v>0</v>
      </c>
    </row>
    <row r="134" spans="1:13" s="49" customFormat="1" ht="12.75">
      <c r="A134" s="74"/>
      <c r="B134" s="139"/>
      <c r="C134" s="36"/>
      <c r="D134" s="22"/>
      <c r="E134" s="22"/>
      <c r="F134" s="75"/>
      <c r="G134" s="75"/>
      <c r="H134" s="76"/>
      <c r="I134" s="52"/>
      <c r="M134" s="3">
        <f t="shared" si="1"/>
        <v>0</v>
      </c>
    </row>
    <row r="135" spans="3:13" s="49" customFormat="1" ht="12.75">
      <c r="C135" s="54"/>
      <c r="M135" s="3">
        <f t="shared" si="1"/>
        <v>0</v>
      </c>
    </row>
    <row r="136" spans="1:13" s="49" customFormat="1" ht="12.75">
      <c r="A136" s="8" t="s">
        <v>44</v>
      </c>
      <c r="B136" s="8"/>
      <c r="C136" s="12"/>
      <c r="D136" s="54"/>
      <c r="E136" s="54"/>
      <c r="M136" s="3">
        <f t="shared" si="1"/>
        <v>0</v>
      </c>
    </row>
    <row r="137" spans="1:13" s="49" customFormat="1" ht="13.5" thickBot="1">
      <c r="A137" s="49" t="s">
        <v>76</v>
      </c>
      <c r="C137" s="55">
        <v>707.14</v>
      </c>
      <c r="D137" s="49" t="s">
        <v>130</v>
      </c>
      <c r="M137" s="3">
        <f t="shared" si="1"/>
        <v>0</v>
      </c>
    </row>
    <row r="138" spans="1:13" s="49" customFormat="1" ht="12.75" customHeight="1">
      <c r="A138" s="303" t="s">
        <v>11</v>
      </c>
      <c r="B138" s="295" t="s">
        <v>285</v>
      </c>
      <c r="C138" s="295" t="s">
        <v>160</v>
      </c>
      <c r="D138" s="295" t="s">
        <v>391</v>
      </c>
      <c r="E138" s="295" t="s">
        <v>392</v>
      </c>
      <c r="F138" s="56" t="s">
        <v>0</v>
      </c>
      <c r="G138" s="301" t="s">
        <v>8</v>
      </c>
      <c r="H138" s="302"/>
      <c r="I138" s="297" t="s">
        <v>394</v>
      </c>
      <c r="M138" s="3"/>
    </row>
    <row r="139" spans="1:13" ht="37.5" customHeight="1" thickBot="1">
      <c r="A139" s="317"/>
      <c r="B139" s="296"/>
      <c r="C139" s="296"/>
      <c r="D139" s="304"/>
      <c r="E139" s="296"/>
      <c r="F139" s="156"/>
      <c r="G139" s="17" t="s">
        <v>9</v>
      </c>
      <c r="H139" s="234" t="s">
        <v>10</v>
      </c>
      <c r="I139" s="298"/>
      <c r="M139" s="3">
        <f t="shared" si="1"/>
        <v>0</v>
      </c>
    </row>
    <row r="140" spans="1:13" ht="18.75" customHeight="1">
      <c r="A140" s="278" t="s">
        <v>13</v>
      </c>
      <c r="B140" s="132"/>
      <c r="C140" s="281">
        <v>36095</v>
      </c>
      <c r="D140" s="309">
        <v>42207</v>
      </c>
      <c r="E140" s="309">
        <v>33066</v>
      </c>
      <c r="F140" s="27" t="s">
        <v>49</v>
      </c>
      <c r="G140" s="25" t="s">
        <v>169</v>
      </c>
      <c r="H140" s="35">
        <v>1554</v>
      </c>
      <c r="I140" s="157"/>
      <c r="M140" s="3">
        <f t="shared" si="1"/>
        <v>0</v>
      </c>
    </row>
    <row r="141" spans="1:15" ht="18.75" customHeight="1">
      <c r="A141" s="279"/>
      <c r="B141" s="155">
        <v>-662.0199999999968</v>
      </c>
      <c r="C141" s="282"/>
      <c r="D141" s="310"/>
      <c r="E141" s="310"/>
      <c r="F141" s="7" t="s">
        <v>15</v>
      </c>
      <c r="G141" s="44" t="s">
        <v>2</v>
      </c>
      <c r="H141" s="43">
        <v>468</v>
      </c>
      <c r="I141" s="160">
        <f>B141+E140-H142</f>
        <v>30381.980000000003</v>
      </c>
      <c r="M141" s="3">
        <f t="shared" si="1"/>
        <v>-662.0199999999968</v>
      </c>
      <c r="N141" s="3">
        <f>D140</f>
        <v>42207</v>
      </c>
      <c r="O141" s="3">
        <f>E140</f>
        <v>33066</v>
      </c>
    </row>
    <row r="142" spans="1:13" ht="13.5" thickBot="1">
      <c r="A142" s="280"/>
      <c r="B142" s="134"/>
      <c r="C142" s="308"/>
      <c r="D142" s="311"/>
      <c r="E142" s="311"/>
      <c r="F142" s="17" t="s">
        <v>74</v>
      </c>
      <c r="G142" s="17"/>
      <c r="H142" s="242">
        <f>SUM(H140:H141)</f>
        <v>2022</v>
      </c>
      <c r="I142" s="246"/>
      <c r="J142" s="3">
        <f>H142</f>
        <v>2022</v>
      </c>
      <c r="M142" s="3">
        <f t="shared" si="1"/>
        <v>0</v>
      </c>
    </row>
    <row r="143" spans="1:13" ht="12.75">
      <c r="A143" s="20"/>
      <c r="B143" s="135"/>
      <c r="C143" s="21"/>
      <c r="D143" s="22"/>
      <c r="E143" s="22"/>
      <c r="F143" s="23"/>
      <c r="G143" s="23"/>
      <c r="H143" s="76"/>
      <c r="I143" s="52"/>
      <c r="M143" s="3">
        <f t="shared" si="1"/>
        <v>0</v>
      </c>
    </row>
    <row r="144" spans="3:13" ht="12.75">
      <c r="C144" s="3"/>
      <c r="M144" s="3">
        <f t="shared" si="1"/>
        <v>0</v>
      </c>
    </row>
    <row r="145" spans="1:13" ht="12.75">
      <c r="A145" s="8" t="s">
        <v>47</v>
      </c>
      <c r="B145" s="8"/>
      <c r="C145" s="12"/>
      <c r="D145" s="3"/>
      <c r="E145" s="3"/>
      <c r="M145" s="3">
        <f t="shared" si="1"/>
        <v>0</v>
      </c>
    </row>
    <row r="146" spans="1:13" ht="13.5" thickBot="1">
      <c r="A146" t="s">
        <v>76</v>
      </c>
      <c r="C146" s="37">
        <v>703.58</v>
      </c>
      <c r="D146" t="s">
        <v>130</v>
      </c>
      <c r="M146" s="3">
        <f t="shared" si="1"/>
        <v>0</v>
      </c>
    </row>
    <row r="147" spans="1:13" ht="12.75" customHeight="1">
      <c r="A147" s="303" t="s">
        <v>11</v>
      </c>
      <c r="B147" s="295" t="s">
        <v>285</v>
      </c>
      <c r="C147" s="295" t="s">
        <v>160</v>
      </c>
      <c r="D147" s="295" t="s">
        <v>391</v>
      </c>
      <c r="E147" s="295" t="s">
        <v>392</v>
      </c>
      <c r="F147" s="10" t="s">
        <v>0</v>
      </c>
      <c r="G147" s="299" t="s">
        <v>8</v>
      </c>
      <c r="H147" s="300"/>
      <c r="I147" s="297" t="s">
        <v>394</v>
      </c>
      <c r="M147" s="3"/>
    </row>
    <row r="148" spans="1:13" ht="25.5" customHeight="1" thickBot="1">
      <c r="A148" s="317"/>
      <c r="B148" s="296"/>
      <c r="C148" s="296"/>
      <c r="D148" s="304"/>
      <c r="E148" s="296"/>
      <c r="F148" s="156"/>
      <c r="G148" s="17" t="s">
        <v>9</v>
      </c>
      <c r="H148" s="234" t="s">
        <v>10</v>
      </c>
      <c r="I148" s="298"/>
      <c r="M148" s="3">
        <f t="shared" si="1"/>
        <v>0</v>
      </c>
    </row>
    <row r="149" spans="1:13" ht="12.75">
      <c r="A149" s="278" t="s">
        <v>13</v>
      </c>
      <c r="B149" s="132"/>
      <c r="C149" s="281">
        <v>30800</v>
      </c>
      <c r="D149" s="309">
        <v>41699</v>
      </c>
      <c r="E149" s="309">
        <v>33030</v>
      </c>
      <c r="F149" s="24" t="s">
        <v>170</v>
      </c>
      <c r="G149" s="25" t="s">
        <v>35</v>
      </c>
      <c r="H149" s="247">
        <v>419</v>
      </c>
      <c r="I149" s="157"/>
      <c r="M149" s="3">
        <f t="shared" si="1"/>
        <v>0</v>
      </c>
    </row>
    <row r="150" spans="1:13" ht="12.75">
      <c r="A150" s="279"/>
      <c r="B150" s="155">
        <v>-37252.33</v>
      </c>
      <c r="C150" s="282"/>
      <c r="D150" s="310"/>
      <c r="E150" s="310"/>
      <c r="F150" s="5"/>
      <c r="G150" s="5"/>
      <c r="H150" s="204"/>
      <c r="I150" s="159">
        <f>B150+E149-H151</f>
        <v>-4641.330000000002</v>
      </c>
      <c r="M150" s="3">
        <f t="shared" si="1"/>
        <v>-37252.33</v>
      </c>
    </row>
    <row r="151" spans="1:15" ht="13.5" thickBot="1">
      <c r="A151" s="280"/>
      <c r="B151" s="134"/>
      <c r="C151" s="308"/>
      <c r="D151" s="311"/>
      <c r="E151" s="311"/>
      <c r="F151" s="15" t="s">
        <v>74</v>
      </c>
      <c r="G151" s="17"/>
      <c r="H151" s="242">
        <f>SUM(H149:H150)</f>
        <v>419</v>
      </c>
      <c r="I151" s="246"/>
      <c r="J151" s="3">
        <f>H151</f>
        <v>419</v>
      </c>
      <c r="M151" s="3">
        <f t="shared" si="1"/>
        <v>0</v>
      </c>
      <c r="N151" s="3">
        <f>D149</f>
        <v>41699</v>
      </c>
      <c r="O151" s="3">
        <f>E149</f>
        <v>33030</v>
      </c>
    </row>
    <row r="152" spans="1:13" ht="12.75">
      <c r="A152" s="20"/>
      <c r="B152" s="135"/>
      <c r="C152" s="21"/>
      <c r="D152" s="22"/>
      <c r="E152" s="22"/>
      <c r="F152" s="23"/>
      <c r="G152" s="23"/>
      <c r="H152" s="76"/>
      <c r="I152" s="52"/>
      <c r="M152" s="3">
        <f aca="true" t="shared" si="2" ref="M152:M218">B152</f>
        <v>0</v>
      </c>
    </row>
    <row r="153" spans="3:13" ht="12.75">
      <c r="C153" s="3"/>
      <c r="M153" s="3">
        <f t="shared" si="2"/>
        <v>0</v>
      </c>
    </row>
    <row r="154" spans="1:13" ht="12.75">
      <c r="A154" s="8" t="s">
        <v>48</v>
      </c>
      <c r="B154" s="8"/>
      <c r="C154" s="12"/>
      <c r="D154" s="3"/>
      <c r="E154" s="3"/>
      <c r="M154" s="3">
        <f t="shared" si="2"/>
        <v>0</v>
      </c>
    </row>
    <row r="155" spans="1:13" ht="13.5" thickBot="1">
      <c r="A155" t="s">
        <v>76</v>
      </c>
      <c r="C155" s="37">
        <v>720.9</v>
      </c>
      <c r="D155" t="s">
        <v>130</v>
      </c>
      <c r="M155" s="3">
        <f t="shared" si="2"/>
        <v>0</v>
      </c>
    </row>
    <row r="156" spans="1:13" ht="12.75" customHeight="1">
      <c r="A156" s="303" t="s">
        <v>11</v>
      </c>
      <c r="B156" s="295" t="s">
        <v>285</v>
      </c>
      <c r="C156" s="295" t="s">
        <v>160</v>
      </c>
      <c r="D156" s="295" t="s">
        <v>391</v>
      </c>
      <c r="E156" s="295" t="s">
        <v>392</v>
      </c>
      <c r="F156" s="10" t="s">
        <v>0</v>
      </c>
      <c r="G156" s="299" t="s">
        <v>8</v>
      </c>
      <c r="H156" s="300"/>
      <c r="I156" s="297" t="s">
        <v>394</v>
      </c>
      <c r="M156" s="3"/>
    </row>
    <row r="157" spans="1:13" ht="36.75" customHeight="1" thickBot="1">
      <c r="A157" s="317"/>
      <c r="B157" s="296"/>
      <c r="C157" s="296"/>
      <c r="D157" s="304"/>
      <c r="E157" s="296"/>
      <c r="F157" s="156"/>
      <c r="G157" s="17" t="s">
        <v>9</v>
      </c>
      <c r="H157" s="234" t="s">
        <v>10</v>
      </c>
      <c r="I157" s="298"/>
      <c r="M157" s="3">
        <f t="shared" si="2"/>
        <v>0</v>
      </c>
    </row>
    <row r="158" spans="1:13" ht="12.75">
      <c r="A158" s="279" t="s">
        <v>13</v>
      </c>
      <c r="B158" s="133"/>
      <c r="C158" s="282">
        <v>44000</v>
      </c>
      <c r="D158" s="310">
        <v>42682</v>
      </c>
      <c r="E158" s="310">
        <v>42123</v>
      </c>
      <c r="F158" s="158" t="s">
        <v>168</v>
      </c>
      <c r="G158" s="23">
        <v>8.8</v>
      </c>
      <c r="H158" s="68">
        <v>13326</v>
      </c>
      <c r="I158" s="159"/>
      <c r="M158" s="3">
        <f t="shared" si="2"/>
        <v>0</v>
      </c>
    </row>
    <row r="159" spans="1:13" ht="12.75">
      <c r="A159" s="279"/>
      <c r="B159" s="155">
        <v>-21576.68</v>
      </c>
      <c r="C159" s="282"/>
      <c r="D159" s="310"/>
      <c r="E159" s="310"/>
      <c r="F159" s="5"/>
      <c r="G159" s="5"/>
      <c r="H159" s="72"/>
      <c r="I159" s="160">
        <f>B159+E158-H160</f>
        <v>7220.32</v>
      </c>
      <c r="M159" s="3">
        <f t="shared" si="2"/>
        <v>-21576.68</v>
      </c>
    </row>
    <row r="160" spans="1:13" ht="13.5" thickBot="1">
      <c r="A160" s="280"/>
      <c r="B160" s="134"/>
      <c r="C160" s="308"/>
      <c r="D160" s="311"/>
      <c r="E160" s="311"/>
      <c r="F160" s="15" t="s">
        <v>74</v>
      </c>
      <c r="G160" s="17"/>
      <c r="H160" s="242">
        <f>SUM(H158:H159)</f>
        <v>13326</v>
      </c>
      <c r="I160" s="246"/>
      <c r="J160" s="3">
        <f>H160</f>
        <v>13326</v>
      </c>
      <c r="M160" s="3">
        <f t="shared" si="2"/>
        <v>0</v>
      </c>
    </row>
    <row r="161" spans="1:15" ht="13.5" thickBot="1">
      <c r="A161" s="149"/>
      <c r="B161" s="150"/>
      <c r="C161" s="151"/>
      <c r="D161" s="152"/>
      <c r="E161" s="152"/>
      <c r="F161" s="153"/>
      <c r="G161" s="153"/>
      <c r="H161" s="239"/>
      <c r="I161" s="246"/>
      <c r="M161" s="3">
        <f t="shared" si="2"/>
        <v>0</v>
      </c>
      <c r="N161" s="3">
        <f>D158</f>
        <v>42682</v>
      </c>
      <c r="O161" s="3">
        <f>E158</f>
        <v>42123</v>
      </c>
    </row>
    <row r="162" spans="3:13" ht="12.75">
      <c r="C162" s="3"/>
      <c r="M162" s="3">
        <f t="shared" si="2"/>
        <v>0</v>
      </c>
    </row>
    <row r="163" spans="3:13" ht="12.75">
      <c r="C163" s="3"/>
      <c r="M163" s="3">
        <f t="shared" si="2"/>
        <v>0</v>
      </c>
    </row>
    <row r="164" spans="1:13" ht="12.75">
      <c r="A164" s="8" t="s">
        <v>51</v>
      </c>
      <c r="B164" s="8"/>
      <c r="C164" s="12"/>
      <c r="D164" s="3"/>
      <c r="E164" s="3"/>
      <c r="M164" s="3">
        <f t="shared" si="2"/>
        <v>0</v>
      </c>
    </row>
    <row r="165" spans="1:13" ht="13.5" thickBot="1">
      <c r="A165" t="s">
        <v>76</v>
      </c>
      <c r="C165" s="37">
        <v>643.59</v>
      </c>
      <c r="D165" t="s">
        <v>130</v>
      </c>
      <c r="M165" s="3">
        <f t="shared" si="2"/>
        <v>0</v>
      </c>
    </row>
    <row r="166" spans="1:13" ht="12.75" customHeight="1">
      <c r="A166" s="303" t="s">
        <v>11</v>
      </c>
      <c r="B166" s="295" t="s">
        <v>285</v>
      </c>
      <c r="C166" s="295" t="s">
        <v>160</v>
      </c>
      <c r="D166" s="295" t="s">
        <v>391</v>
      </c>
      <c r="E166" s="295" t="s">
        <v>392</v>
      </c>
      <c r="F166" s="10" t="s">
        <v>0</v>
      </c>
      <c r="G166" s="299" t="s">
        <v>8</v>
      </c>
      <c r="H166" s="300"/>
      <c r="I166" s="297" t="s">
        <v>394</v>
      </c>
      <c r="M166" s="3"/>
    </row>
    <row r="167" spans="1:13" ht="28.5" customHeight="1" thickBot="1">
      <c r="A167" s="317"/>
      <c r="B167" s="296"/>
      <c r="C167" s="296"/>
      <c r="D167" s="304"/>
      <c r="E167" s="296"/>
      <c r="F167" s="156"/>
      <c r="G167" s="17" t="s">
        <v>9</v>
      </c>
      <c r="H167" s="234" t="s">
        <v>10</v>
      </c>
      <c r="I167" s="298"/>
      <c r="M167" s="3">
        <f t="shared" si="2"/>
        <v>0</v>
      </c>
    </row>
    <row r="168" spans="1:13" ht="12.75">
      <c r="A168" s="279" t="s">
        <v>13</v>
      </c>
      <c r="B168" s="133"/>
      <c r="C168" s="282">
        <v>40390</v>
      </c>
      <c r="D168" s="310">
        <v>38140</v>
      </c>
      <c r="E168" s="310">
        <v>41668</v>
      </c>
      <c r="F168" s="21" t="s">
        <v>54</v>
      </c>
      <c r="G168" s="23" t="s">
        <v>153</v>
      </c>
      <c r="H168" s="68">
        <v>18508</v>
      </c>
      <c r="I168" s="159"/>
      <c r="M168" s="3">
        <f t="shared" si="2"/>
        <v>0</v>
      </c>
    </row>
    <row r="169" spans="1:13" ht="25.5">
      <c r="A169" s="279"/>
      <c r="B169" s="133"/>
      <c r="C169" s="282"/>
      <c r="D169" s="310"/>
      <c r="E169" s="310"/>
      <c r="F169" s="158" t="s">
        <v>58</v>
      </c>
      <c r="G169" s="23" t="s">
        <v>2</v>
      </c>
      <c r="H169" s="68">
        <v>15786</v>
      </c>
      <c r="I169" s="159"/>
      <c r="M169" s="3"/>
    </row>
    <row r="170" spans="1:13" ht="25.5">
      <c r="A170" s="279"/>
      <c r="B170" s="133"/>
      <c r="C170" s="282"/>
      <c r="D170" s="310"/>
      <c r="E170" s="310"/>
      <c r="F170" s="7" t="s">
        <v>171</v>
      </c>
      <c r="G170" s="5" t="s">
        <v>2</v>
      </c>
      <c r="H170" s="33">
        <v>43841</v>
      </c>
      <c r="I170" s="159"/>
      <c r="M170" s="3">
        <f t="shared" si="2"/>
        <v>0</v>
      </c>
    </row>
    <row r="171" spans="1:15" ht="25.5">
      <c r="A171" s="279"/>
      <c r="B171" s="155">
        <v>22163.52</v>
      </c>
      <c r="C171" s="282"/>
      <c r="D171" s="310"/>
      <c r="E171" s="310"/>
      <c r="F171" s="100" t="s">
        <v>163</v>
      </c>
      <c r="G171" s="5" t="s">
        <v>29</v>
      </c>
      <c r="H171" s="33">
        <v>2848</v>
      </c>
      <c r="I171" s="159">
        <f>B171+E168-H172</f>
        <v>-17151.479999999996</v>
      </c>
      <c r="M171" s="3">
        <f t="shared" si="2"/>
        <v>22163.52</v>
      </c>
      <c r="N171" s="3">
        <f>D168</f>
        <v>38140</v>
      </c>
      <c r="O171" s="3">
        <f>E168</f>
        <v>41668</v>
      </c>
    </row>
    <row r="172" spans="1:13" ht="13.5" thickBot="1">
      <c r="A172" s="280"/>
      <c r="B172" s="134"/>
      <c r="C172" s="308"/>
      <c r="D172" s="311"/>
      <c r="E172" s="311"/>
      <c r="F172" s="15" t="s">
        <v>74</v>
      </c>
      <c r="G172" s="17"/>
      <c r="H172" s="242">
        <f>SUM(H168:H171)</f>
        <v>80983</v>
      </c>
      <c r="I172" s="246"/>
      <c r="J172" s="3">
        <f>H172</f>
        <v>80983</v>
      </c>
      <c r="M172" s="3">
        <f t="shared" si="2"/>
        <v>0</v>
      </c>
    </row>
    <row r="173" spans="1:13" ht="12.75">
      <c r="A173" s="18"/>
      <c r="B173" s="18"/>
      <c r="C173" s="38"/>
      <c r="D173" s="39"/>
      <c r="E173" s="39"/>
      <c r="F173" s="18"/>
      <c r="G173" s="18"/>
      <c r="H173" s="52"/>
      <c r="I173" s="52"/>
      <c r="M173" s="3">
        <f t="shared" si="2"/>
        <v>0</v>
      </c>
    </row>
    <row r="174" spans="1:13" ht="12.75">
      <c r="A174" s="18"/>
      <c r="B174" s="18"/>
      <c r="C174" s="38"/>
      <c r="D174" s="39"/>
      <c r="E174" s="39"/>
      <c r="F174" s="18"/>
      <c r="G174" s="18"/>
      <c r="H174" s="52"/>
      <c r="I174" s="52"/>
      <c r="M174" s="3">
        <f t="shared" si="2"/>
        <v>0</v>
      </c>
    </row>
    <row r="175" spans="3:13" s="86" customFormat="1" ht="12.75">
      <c r="C175" s="124"/>
      <c r="M175" s="3">
        <f t="shared" si="2"/>
        <v>0</v>
      </c>
    </row>
    <row r="176" spans="1:13" ht="18">
      <c r="A176" s="8" t="s">
        <v>52</v>
      </c>
      <c r="B176" s="8"/>
      <c r="C176" s="12"/>
      <c r="D176" s="3"/>
      <c r="E176" s="3"/>
      <c r="F176" s="101"/>
      <c r="M176" s="3">
        <f t="shared" si="2"/>
        <v>0</v>
      </c>
    </row>
    <row r="177" spans="1:13" ht="13.5" thickBot="1">
      <c r="A177" t="s">
        <v>76</v>
      </c>
      <c r="C177" s="37">
        <v>744.82</v>
      </c>
      <c r="D177" t="s">
        <v>130</v>
      </c>
      <c r="M177" s="3">
        <f t="shared" si="2"/>
        <v>0</v>
      </c>
    </row>
    <row r="178" spans="1:13" ht="12.75" customHeight="1">
      <c r="A178" s="303" t="s">
        <v>11</v>
      </c>
      <c r="B178" s="295" t="s">
        <v>285</v>
      </c>
      <c r="C178" s="295" t="s">
        <v>160</v>
      </c>
      <c r="D178" s="295" t="s">
        <v>391</v>
      </c>
      <c r="E178" s="295" t="s">
        <v>392</v>
      </c>
      <c r="F178" s="10" t="s">
        <v>0</v>
      </c>
      <c r="G178" s="299" t="s">
        <v>8</v>
      </c>
      <c r="H178" s="300"/>
      <c r="I178" s="297" t="s">
        <v>394</v>
      </c>
      <c r="M178" s="3"/>
    </row>
    <row r="179" spans="1:13" ht="28.5" customHeight="1" thickBot="1">
      <c r="A179" s="317"/>
      <c r="B179" s="296"/>
      <c r="C179" s="296"/>
      <c r="D179" s="304"/>
      <c r="E179" s="296"/>
      <c r="F179" s="2"/>
      <c r="G179" s="19" t="s">
        <v>9</v>
      </c>
      <c r="H179" s="58" t="s">
        <v>10</v>
      </c>
      <c r="I179" s="298"/>
      <c r="M179" s="3">
        <f t="shared" si="2"/>
        <v>0</v>
      </c>
    </row>
    <row r="180" spans="1:13" ht="25.5">
      <c r="A180" s="279" t="s">
        <v>13</v>
      </c>
      <c r="B180" s="133"/>
      <c r="C180" s="282">
        <v>67683</v>
      </c>
      <c r="D180" s="310">
        <v>44138</v>
      </c>
      <c r="E180" s="310">
        <v>41233</v>
      </c>
      <c r="F180" s="9" t="s">
        <v>226</v>
      </c>
      <c r="G180" s="5" t="s">
        <v>35</v>
      </c>
      <c r="H180" s="204">
        <v>510</v>
      </c>
      <c r="I180" s="159"/>
      <c r="M180" s="3">
        <f t="shared" si="2"/>
        <v>0</v>
      </c>
    </row>
    <row r="181" spans="1:13" ht="12.75">
      <c r="A181" s="279"/>
      <c r="B181" s="133"/>
      <c r="C181" s="282"/>
      <c r="D181" s="310"/>
      <c r="E181" s="310"/>
      <c r="F181" s="6" t="s">
        <v>54</v>
      </c>
      <c r="G181" s="5" t="s">
        <v>25</v>
      </c>
      <c r="H181" s="204">
        <v>12211</v>
      </c>
      <c r="I181" s="159"/>
      <c r="M181" s="3"/>
    </row>
    <row r="182" spans="1:13" ht="25.5">
      <c r="A182" s="279"/>
      <c r="B182" s="155">
        <v>63026.57</v>
      </c>
      <c r="C182" s="282"/>
      <c r="D182" s="310"/>
      <c r="E182" s="310"/>
      <c r="F182" s="7" t="s">
        <v>163</v>
      </c>
      <c r="G182" s="5" t="s">
        <v>2</v>
      </c>
      <c r="H182" s="204">
        <v>411</v>
      </c>
      <c r="I182" s="159">
        <f>B182+E180-H184</f>
        <v>91127.57</v>
      </c>
      <c r="M182" s="3">
        <f t="shared" si="2"/>
        <v>63026.57</v>
      </c>
    </row>
    <row r="183" spans="1:15" ht="12.75">
      <c r="A183" s="279"/>
      <c r="B183" s="133"/>
      <c r="C183" s="282"/>
      <c r="D183" s="310"/>
      <c r="E183" s="310"/>
      <c r="F183" s="5"/>
      <c r="G183" s="5"/>
      <c r="H183" s="204"/>
      <c r="I183" s="159"/>
      <c r="M183" s="3">
        <f t="shared" si="2"/>
        <v>0</v>
      </c>
      <c r="N183" s="3">
        <f>D180</f>
        <v>44138</v>
      </c>
      <c r="O183" s="3">
        <f>E180</f>
        <v>41233</v>
      </c>
    </row>
    <row r="184" spans="1:13" ht="13.5" thickBot="1">
      <c r="A184" s="280"/>
      <c r="B184" s="134"/>
      <c r="C184" s="308"/>
      <c r="D184" s="311"/>
      <c r="E184" s="311"/>
      <c r="F184" s="6" t="s">
        <v>74</v>
      </c>
      <c r="G184" s="5"/>
      <c r="H184" s="4">
        <f>SUM(H180:H183)</f>
        <v>13132</v>
      </c>
      <c r="I184" s="246"/>
      <c r="J184" s="98">
        <f>H184</f>
        <v>13132</v>
      </c>
      <c r="M184" s="3">
        <f t="shared" si="2"/>
        <v>0</v>
      </c>
    </row>
    <row r="185" spans="1:13" ht="13.5" thickBot="1">
      <c r="A185" s="149"/>
      <c r="B185" s="150"/>
      <c r="C185" s="151"/>
      <c r="D185" s="152"/>
      <c r="E185" s="152"/>
      <c r="F185" s="153"/>
      <c r="G185" s="153"/>
      <c r="H185" s="239"/>
      <c r="I185" s="246"/>
      <c r="M185" s="3">
        <f t="shared" si="2"/>
        <v>0</v>
      </c>
    </row>
    <row r="186" spans="3:13" ht="12.75">
      <c r="C186" s="3"/>
      <c r="M186" s="3">
        <f t="shared" si="2"/>
        <v>0</v>
      </c>
    </row>
    <row r="187" spans="1:13" ht="12.75">
      <c r="A187" s="8" t="s">
        <v>53</v>
      </c>
      <c r="B187" s="8"/>
      <c r="C187" s="12"/>
      <c r="D187" s="3"/>
      <c r="E187" s="3"/>
      <c r="M187" s="3">
        <f t="shared" si="2"/>
        <v>0</v>
      </c>
    </row>
    <row r="188" spans="1:13" ht="13.5" thickBot="1">
      <c r="A188" t="s">
        <v>76</v>
      </c>
      <c r="C188" s="37">
        <v>1079.77</v>
      </c>
      <c r="D188" t="s">
        <v>130</v>
      </c>
      <c r="M188" s="3">
        <f t="shared" si="2"/>
        <v>0</v>
      </c>
    </row>
    <row r="189" spans="1:13" ht="12.75" customHeight="1">
      <c r="A189" s="303" t="s">
        <v>11</v>
      </c>
      <c r="B189" s="295" t="s">
        <v>285</v>
      </c>
      <c r="C189" s="295" t="s">
        <v>160</v>
      </c>
      <c r="D189" s="295" t="s">
        <v>391</v>
      </c>
      <c r="E189" s="295" t="s">
        <v>392</v>
      </c>
      <c r="F189" s="10" t="s">
        <v>0</v>
      </c>
      <c r="G189" s="299" t="s">
        <v>8</v>
      </c>
      <c r="H189" s="300"/>
      <c r="I189" s="297" t="s">
        <v>394</v>
      </c>
      <c r="M189" s="3"/>
    </row>
    <row r="190" spans="1:13" ht="39" customHeight="1" thickBot="1">
      <c r="A190" s="312"/>
      <c r="B190" s="296"/>
      <c r="C190" s="304"/>
      <c r="D190" s="304"/>
      <c r="E190" s="296"/>
      <c r="F190" s="2"/>
      <c r="G190" s="19" t="s">
        <v>9</v>
      </c>
      <c r="H190" s="58" t="s">
        <v>10</v>
      </c>
      <c r="I190" s="298"/>
      <c r="M190" s="3">
        <f t="shared" si="2"/>
        <v>0</v>
      </c>
    </row>
    <row r="191" spans="1:13" ht="12.75">
      <c r="A191" s="278" t="s">
        <v>13</v>
      </c>
      <c r="B191" s="132"/>
      <c r="C191" s="281">
        <v>42220</v>
      </c>
      <c r="D191" s="309">
        <v>64005</v>
      </c>
      <c r="E191" s="309">
        <v>55662</v>
      </c>
      <c r="F191" s="27"/>
      <c r="G191" s="25"/>
      <c r="H191" s="35"/>
      <c r="I191" s="159"/>
      <c r="M191" s="3">
        <f t="shared" si="2"/>
        <v>0</v>
      </c>
    </row>
    <row r="192" spans="1:13" ht="12.75">
      <c r="A192" s="279"/>
      <c r="B192" s="155">
        <v>54332.97</v>
      </c>
      <c r="C192" s="282"/>
      <c r="D192" s="310"/>
      <c r="E192" s="310"/>
      <c r="F192" s="9" t="s">
        <v>168</v>
      </c>
      <c r="G192" s="5" t="s">
        <v>79</v>
      </c>
      <c r="H192" s="33">
        <v>34862</v>
      </c>
      <c r="I192" s="159">
        <f>B192+E191-H194</f>
        <v>74365.97</v>
      </c>
      <c r="M192" s="3">
        <f t="shared" si="2"/>
        <v>54332.97</v>
      </c>
    </row>
    <row r="193" spans="1:13" ht="25.5">
      <c r="A193" s="279"/>
      <c r="B193" s="133"/>
      <c r="C193" s="282"/>
      <c r="D193" s="310"/>
      <c r="E193" s="310"/>
      <c r="F193" s="9" t="s">
        <v>226</v>
      </c>
      <c r="G193" s="5" t="s">
        <v>242</v>
      </c>
      <c r="H193" s="33">
        <v>767</v>
      </c>
      <c r="I193" s="159"/>
      <c r="M193" s="3">
        <f t="shared" si="2"/>
        <v>0</v>
      </c>
    </row>
    <row r="194" spans="1:15" ht="13.5" thickBot="1">
      <c r="A194" s="280"/>
      <c r="B194" s="134"/>
      <c r="C194" s="308"/>
      <c r="D194" s="311"/>
      <c r="E194" s="311"/>
      <c r="F194" s="15" t="s">
        <v>74</v>
      </c>
      <c r="G194" s="17"/>
      <c r="H194" s="242">
        <f>SUM(H191:H193)</f>
        <v>35629</v>
      </c>
      <c r="I194" s="248"/>
      <c r="J194" s="3">
        <f>H194</f>
        <v>35629</v>
      </c>
      <c r="M194" s="3">
        <f t="shared" si="2"/>
        <v>0</v>
      </c>
      <c r="N194" s="3">
        <f>D191</f>
        <v>64005</v>
      </c>
      <c r="O194" s="3">
        <f>E191</f>
        <v>55662</v>
      </c>
    </row>
    <row r="195" spans="1:13" ht="13.5" thickBot="1">
      <c r="A195" s="149"/>
      <c r="B195" s="150"/>
      <c r="C195" s="151"/>
      <c r="D195" s="152"/>
      <c r="E195" s="152"/>
      <c r="F195" s="153"/>
      <c r="G195" s="153"/>
      <c r="H195" s="239"/>
      <c r="I195" s="249"/>
      <c r="M195" s="3">
        <f t="shared" si="2"/>
        <v>0</v>
      </c>
    </row>
    <row r="196" spans="3:13" ht="12.75">
      <c r="C196" s="3"/>
      <c r="M196" s="3">
        <f t="shared" si="2"/>
        <v>0</v>
      </c>
    </row>
    <row r="197" spans="1:13" ht="12.75">
      <c r="A197" s="8" t="s">
        <v>55</v>
      </c>
      <c r="B197" s="8"/>
      <c r="C197" s="12"/>
      <c r="D197" s="3"/>
      <c r="E197" s="3"/>
      <c r="M197" s="3">
        <f t="shared" si="2"/>
        <v>0</v>
      </c>
    </row>
    <row r="198" spans="1:13" ht="18.75" customHeight="1" thickBot="1">
      <c r="A198" t="s">
        <v>76</v>
      </c>
      <c r="C198" s="37">
        <v>647.77</v>
      </c>
      <c r="D198" t="s">
        <v>130</v>
      </c>
      <c r="M198" s="3">
        <f t="shared" si="2"/>
        <v>0</v>
      </c>
    </row>
    <row r="199" spans="1:13" ht="12.75" customHeight="1">
      <c r="A199" s="303" t="s">
        <v>11</v>
      </c>
      <c r="B199" s="295" t="s">
        <v>285</v>
      </c>
      <c r="C199" s="295" t="s">
        <v>160</v>
      </c>
      <c r="D199" s="295" t="s">
        <v>391</v>
      </c>
      <c r="E199" s="295" t="s">
        <v>392</v>
      </c>
      <c r="F199" s="10" t="s">
        <v>0</v>
      </c>
      <c r="G199" s="299" t="s">
        <v>8</v>
      </c>
      <c r="H199" s="300"/>
      <c r="I199" s="297" t="s">
        <v>394</v>
      </c>
      <c r="M199" s="3"/>
    </row>
    <row r="200" spans="1:13" ht="40.5" customHeight="1" thickBot="1">
      <c r="A200" s="317"/>
      <c r="B200" s="296"/>
      <c r="C200" s="296"/>
      <c r="D200" s="304"/>
      <c r="E200" s="296"/>
      <c r="F200" s="156"/>
      <c r="G200" s="17" t="s">
        <v>9</v>
      </c>
      <c r="H200" s="234" t="s">
        <v>10</v>
      </c>
      <c r="I200" s="298"/>
      <c r="M200" s="3">
        <f t="shared" si="2"/>
        <v>0</v>
      </c>
    </row>
    <row r="201" spans="1:13" ht="25.5">
      <c r="A201" s="279" t="s">
        <v>13</v>
      </c>
      <c r="B201" s="133"/>
      <c r="C201" s="282">
        <v>32230</v>
      </c>
      <c r="D201" s="310">
        <v>38039</v>
      </c>
      <c r="E201" s="310">
        <v>37742</v>
      </c>
      <c r="F201" s="158" t="s">
        <v>165</v>
      </c>
      <c r="G201" s="23" t="s">
        <v>22</v>
      </c>
      <c r="H201" s="68">
        <v>1322</v>
      </c>
      <c r="I201" s="159"/>
      <c r="M201" s="3">
        <f t="shared" si="2"/>
        <v>0</v>
      </c>
    </row>
    <row r="202" spans="1:13" ht="12.75">
      <c r="A202" s="279"/>
      <c r="B202" s="155">
        <v>-4462.73</v>
      </c>
      <c r="C202" s="282"/>
      <c r="D202" s="310"/>
      <c r="E202" s="310"/>
      <c r="F202" s="9" t="s">
        <v>49</v>
      </c>
      <c r="G202" s="5" t="s">
        <v>59</v>
      </c>
      <c r="H202" s="33">
        <v>3050</v>
      </c>
      <c r="I202" s="159">
        <f>B202+E201-H205</f>
        <v>27534.270000000004</v>
      </c>
      <c r="M202" s="3">
        <f t="shared" si="2"/>
        <v>-4462.73</v>
      </c>
    </row>
    <row r="203" spans="1:13" ht="12.75">
      <c r="A203" s="279"/>
      <c r="B203" s="133"/>
      <c r="C203" s="282"/>
      <c r="D203" s="310"/>
      <c r="E203" s="310"/>
      <c r="F203" s="19" t="s">
        <v>319</v>
      </c>
      <c r="G203" s="19" t="s">
        <v>318</v>
      </c>
      <c r="H203" s="79">
        <v>1289</v>
      </c>
      <c r="I203" s="159"/>
      <c r="M203" s="3">
        <f t="shared" si="2"/>
        <v>0</v>
      </c>
    </row>
    <row r="204" spans="1:13" ht="25.5">
      <c r="A204" s="279"/>
      <c r="B204" s="133"/>
      <c r="C204" s="282"/>
      <c r="D204" s="310"/>
      <c r="E204" s="310"/>
      <c r="F204" s="218" t="s">
        <v>246</v>
      </c>
      <c r="G204" s="19" t="s">
        <v>2</v>
      </c>
      <c r="H204" s="79">
        <v>84</v>
      </c>
      <c r="I204" s="159"/>
      <c r="M204" s="3"/>
    </row>
    <row r="205" spans="1:15" ht="13.5" thickBot="1">
      <c r="A205" s="280"/>
      <c r="B205" s="134"/>
      <c r="C205" s="308"/>
      <c r="D205" s="311"/>
      <c r="E205" s="311"/>
      <c r="F205" s="15" t="s">
        <v>74</v>
      </c>
      <c r="G205" s="17"/>
      <c r="H205" s="242">
        <f>SUM(H201:H204)</f>
        <v>5745</v>
      </c>
      <c r="I205" s="246"/>
      <c r="J205" s="3">
        <f>H205</f>
        <v>5745</v>
      </c>
      <c r="M205" s="3">
        <f t="shared" si="2"/>
        <v>0</v>
      </c>
      <c r="N205" s="3">
        <f>D201</f>
        <v>38039</v>
      </c>
      <c r="O205" s="3">
        <f>E201</f>
        <v>37742</v>
      </c>
    </row>
    <row r="206" spans="1:13" ht="12.75">
      <c r="A206" s="20"/>
      <c r="B206" s="135"/>
      <c r="C206" s="21"/>
      <c r="D206" s="22"/>
      <c r="E206" s="22"/>
      <c r="F206" s="23"/>
      <c r="G206" s="23"/>
      <c r="H206" s="76"/>
      <c r="I206" s="52"/>
      <c r="M206" s="3">
        <f t="shared" si="2"/>
        <v>0</v>
      </c>
    </row>
    <row r="207" spans="1:13" ht="12.75">
      <c r="A207" s="18"/>
      <c r="B207" s="18"/>
      <c r="C207" s="38"/>
      <c r="D207" s="39"/>
      <c r="E207" s="39"/>
      <c r="F207" s="40"/>
      <c r="G207" s="18"/>
      <c r="H207" s="52"/>
      <c r="I207" s="52"/>
      <c r="M207" s="3">
        <f t="shared" si="2"/>
        <v>0</v>
      </c>
    </row>
    <row r="208" spans="1:13" ht="12.75">
      <c r="A208" s="8" t="s">
        <v>134</v>
      </c>
      <c r="B208" s="8"/>
      <c r="C208" s="12"/>
      <c r="D208" s="3"/>
      <c r="E208" s="3"/>
      <c r="M208" s="3">
        <f t="shared" si="2"/>
        <v>0</v>
      </c>
    </row>
    <row r="209" spans="1:13" ht="13.5" thickBot="1">
      <c r="A209" t="s">
        <v>76</v>
      </c>
      <c r="C209" s="37">
        <v>418.21</v>
      </c>
      <c r="D209" t="s">
        <v>130</v>
      </c>
      <c r="M209" s="3">
        <f t="shared" si="2"/>
        <v>0</v>
      </c>
    </row>
    <row r="210" spans="1:13" ht="12.75" customHeight="1">
      <c r="A210" s="303" t="s">
        <v>11</v>
      </c>
      <c r="B210" s="295" t="s">
        <v>285</v>
      </c>
      <c r="C210" s="295" t="s">
        <v>160</v>
      </c>
      <c r="D210" s="295" t="s">
        <v>391</v>
      </c>
      <c r="E210" s="295" t="s">
        <v>392</v>
      </c>
      <c r="F210" s="10" t="s">
        <v>0</v>
      </c>
      <c r="G210" s="299" t="s">
        <v>8</v>
      </c>
      <c r="H210" s="300"/>
      <c r="I210" s="297" t="s">
        <v>394</v>
      </c>
      <c r="M210" s="3"/>
    </row>
    <row r="211" spans="1:13" ht="25.5" customHeight="1" thickBot="1">
      <c r="A211" s="312"/>
      <c r="B211" s="296"/>
      <c r="C211" s="304"/>
      <c r="D211" s="304"/>
      <c r="E211" s="296"/>
      <c r="F211" s="2"/>
      <c r="G211" s="19" t="s">
        <v>9</v>
      </c>
      <c r="H211" s="58" t="s">
        <v>10</v>
      </c>
      <c r="I211" s="298"/>
      <c r="M211" s="3">
        <f t="shared" si="2"/>
        <v>0</v>
      </c>
    </row>
    <row r="212" spans="1:13" ht="12.75">
      <c r="A212" s="278" t="s">
        <v>13</v>
      </c>
      <c r="B212" s="132"/>
      <c r="C212" s="281">
        <v>29390</v>
      </c>
      <c r="D212" s="309">
        <v>24707</v>
      </c>
      <c r="E212" s="309">
        <v>19283</v>
      </c>
      <c r="F212" s="24" t="s">
        <v>172</v>
      </c>
      <c r="G212" s="25" t="s">
        <v>25</v>
      </c>
      <c r="H212" s="35">
        <v>2754</v>
      </c>
      <c r="I212" s="157"/>
      <c r="M212" s="3">
        <f t="shared" si="2"/>
        <v>0</v>
      </c>
    </row>
    <row r="213" spans="1:13" ht="12.75">
      <c r="A213" s="279"/>
      <c r="B213" s="133"/>
      <c r="C213" s="282"/>
      <c r="D213" s="310"/>
      <c r="E213" s="310"/>
      <c r="F213" s="5" t="s">
        <v>173</v>
      </c>
      <c r="G213" s="5" t="s">
        <v>107</v>
      </c>
      <c r="H213" s="33">
        <v>2400</v>
      </c>
      <c r="I213" s="159"/>
      <c r="M213" s="3">
        <f t="shared" si="2"/>
        <v>0</v>
      </c>
    </row>
    <row r="214" spans="1:13" ht="25.5">
      <c r="A214" s="279"/>
      <c r="B214" s="155">
        <v>11169.82</v>
      </c>
      <c r="C214" s="282"/>
      <c r="D214" s="310"/>
      <c r="E214" s="310"/>
      <c r="F214" s="7" t="s">
        <v>171</v>
      </c>
      <c r="G214" s="19" t="s">
        <v>2</v>
      </c>
      <c r="H214" s="79">
        <v>27736</v>
      </c>
      <c r="I214" s="159">
        <f>B214+E212-H216</f>
        <v>-2895.1800000000003</v>
      </c>
      <c r="M214" s="3">
        <f t="shared" si="2"/>
        <v>11169.82</v>
      </c>
    </row>
    <row r="215" spans="1:13" ht="25.5">
      <c r="A215" s="279"/>
      <c r="B215" s="133"/>
      <c r="C215" s="282"/>
      <c r="D215" s="310"/>
      <c r="E215" s="310"/>
      <c r="F215" s="9" t="s">
        <v>165</v>
      </c>
      <c r="G215" s="19" t="s">
        <v>174</v>
      </c>
      <c r="H215" s="79">
        <v>458</v>
      </c>
      <c r="I215" s="159"/>
      <c r="M215" s="3">
        <f t="shared" si="2"/>
        <v>0</v>
      </c>
    </row>
    <row r="216" spans="1:15" ht="13.5" thickBot="1">
      <c r="A216" s="280"/>
      <c r="B216" s="134"/>
      <c r="C216" s="308"/>
      <c r="D216" s="311"/>
      <c r="E216" s="311"/>
      <c r="F216" s="15" t="s">
        <v>74</v>
      </c>
      <c r="G216" s="17"/>
      <c r="H216" s="273">
        <f>SUM(H212:H215)</f>
        <v>33348</v>
      </c>
      <c r="I216" s="248"/>
      <c r="J216" s="3">
        <f>H216</f>
        <v>33348</v>
      </c>
      <c r="M216" s="3">
        <f t="shared" si="2"/>
        <v>0</v>
      </c>
      <c r="N216" s="3">
        <f>D212</f>
        <v>24707</v>
      </c>
      <c r="O216" s="3">
        <f>E212</f>
        <v>19283</v>
      </c>
    </row>
    <row r="217" spans="1:13" ht="13.5" thickBot="1">
      <c r="A217" s="149"/>
      <c r="B217" s="150"/>
      <c r="C217" s="151"/>
      <c r="D217" s="152"/>
      <c r="E217" s="152"/>
      <c r="F217" s="153"/>
      <c r="G217" s="153"/>
      <c r="H217" s="239"/>
      <c r="I217" s="246"/>
      <c r="M217" s="3">
        <f t="shared" si="2"/>
        <v>0</v>
      </c>
    </row>
    <row r="218" spans="1:13" ht="12.75">
      <c r="A218" s="18"/>
      <c r="B218" s="18"/>
      <c r="C218" s="38"/>
      <c r="D218" s="39"/>
      <c r="E218" s="39"/>
      <c r="F218" s="40"/>
      <c r="G218" s="18"/>
      <c r="H218" s="52"/>
      <c r="I218" s="52"/>
      <c r="M218" s="3">
        <f t="shared" si="2"/>
        <v>0</v>
      </c>
    </row>
    <row r="219" spans="1:13" ht="12.75">
      <c r="A219" s="8" t="s">
        <v>135</v>
      </c>
      <c r="B219" s="8"/>
      <c r="C219" s="12"/>
      <c r="D219" s="3"/>
      <c r="E219" s="3"/>
      <c r="M219" s="3">
        <f aca="true" t="shared" si="3" ref="M219:M282">B219</f>
        <v>0</v>
      </c>
    </row>
    <row r="220" spans="1:13" ht="13.5" thickBot="1">
      <c r="A220" t="s">
        <v>76</v>
      </c>
      <c r="C220" s="37">
        <v>439.17</v>
      </c>
      <c r="D220" t="s">
        <v>130</v>
      </c>
      <c r="M220" s="3">
        <f t="shared" si="3"/>
        <v>0</v>
      </c>
    </row>
    <row r="221" spans="1:13" ht="12.75" customHeight="1">
      <c r="A221" s="303" t="s">
        <v>11</v>
      </c>
      <c r="B221" s="295" t="s">
        <v>285</v>
      </c>
      <c r="C221" s="295" t="s">
        <v>160</v>
      </c>
      <c r="D221" s="295" t="s">
        <v>391</v>
      </c>
      <c r="E221" s="295" t="s">
        <v>392</v>
      </c>
      <c r="F221" s="10" t="s">
        <v>0</v>
      </c>
      <c r="G221" s="299" t="s">
        <v>8</v>
      </c>
      <c r="H221" s="300"/>
      <c r="I221" s="297" t="s">
        <v>394</v>
      </c>
      <c r="M221" s="3"/>
    </row>
    <row r="222" spans="1:13" ht="25.5" customHeight="1" thickBot="1">
      <c r="A222" s="312"/>
      <c r="B222" s="296"/>
      <c r="C222" s="304"/>
      <c r="D222" s="304"/>
      <c r="E222" s="296"/>
      <c r="F222" s="2"/>
      <c r="G222" s="19" t="s">
        <v>9</v>
      </c>
      <c r="H222" s="58" t="s">
        <v>10</v>
      </c>
      <c r="I222" s="298"/>
      <c r="M222" s="3">
        <f t="shared" si="3"/>
        <v>0</v>
      </c>
    </row>
    <row r="223" spans="1:13" ht="12.75">
      <c r="A223" s="278" t="s">
        <v>13</v>
      </c>
      <c r="B223" s="132"/>
      <c r="C223" s="281">
        <v>29390</v>
      </c>
      <c r="D223" s="309">
        <v>26105</v>
      </c>
      <c r="E223" s="309">
        <v>26163</v>
      </c>
      <c r="F223" s="24" t="s">
        <v>172</v>
      </c>
      <c r="G223" s="25" t="s">
        <v>25</v>
      </c>
      <c r="H223" s="35">
        <v>2754</v>
      </c>
      <c r="I223" s="157"/>
      <c r="M223" s="3">
        <f t="shared" si="3"/>
        <v>0</v>
      </c>
    </row>
    <row r="224" spans="1:13" ht="12.75">
      <c r="A224" s="279"/>
      <c r="B224" s="133"/>
      <c r="C224" s="282"/>
      <c r="D224" s="310"/>
      <c r="E224" s="310"/>
      <c r="F224" s="5" t="s">
        <v>173</v>
      </c>
      <c r="G224" s="5" t="s">
        <v>107</v>
      </c>
      <c r="H224" s="33">
        <v>2056</v>
      </c>
      <c r="I224" s="159"/>
      <c r="M224" s="3">
        <f t="shared" si="3"/>
        <v>0</v>
      </c>
    </row>
    <row r="225" spans="1:13" ht="25.5">
      <c r="A225" s="279"/>
      <c r="B225" s="155">
        <v>8476.22</v>
      </c>
      <c r="C225" s="282"/>
      <c r="D225" s="310"/>
      <c r="E225" s="310"/>
      <c r="F225" s="7" t="s">
        <v>171</v>
      </c>
      <c r="G225" s="19" t="s">
        <v>2</v>
      </c>
      <c r="H225" s="79">
        <v>27800</v>
      </c>
      <c r="I225" s="159">
        <f>B225+E223-H229</f>
        <v>-346.77999999999884</v>
      </c>
      <c r="M225" s="3">
        <f t="shared" si="3"/>
        <v>8476.22</v>
      </c>
    </row>
    <row r="226" spans="1:13" ht="12.75">
      <c r="A226" s="279"/>
      <c r="B226" s="133"/>
      <c r="C226" s="282"/>
      <c r="D226" s="310"/>
      <c r="E226" s="310"/>
      <c r="F226" s="9" t="s">
        <v>49</v>
      </c>
      <c r="G226" s="19" t="s">
        <v>28</v>
      </c>
      <c r="H226" s="79">
        <v>1452</v>
      </c>
      <c r="I226" s="159"/>
      <c r="M226" s="3">
        <f t="shared" si="3"/>
        <v>0</v>
      </c>
    </row>
    <row r="227" spans="1:13" ht="12.75">
      <c r="A227" s="279"/>
      <c r="B227" s="133"/>
      <c r="C227" s="282"/>
      <c r="D227" s="310"/>
      <c r="E227" s="310"/>
      <c r="F227" s="7" t="s">
        <v>15</v>
      </c>
      <c r="G227" s="19" t="s">
        <v>2</v>
      </c>
      <c r="H227" s="79">
        <v>449</v>
      </c>
      <c r="I227" s="159"/>
      <c r="M227" s="3">
        <f t="shared" si="3"/>
        <v>0</v>
      </c>
    </row>
    <row r="228" spans="1:13" ht="12.75">
      <c r="A228" s="279"/>
      <c r="B228" s="133"/>
      <c r="C228" s="282"/>
      <c r="D228" s="310"/>
      <c r="E228" s="310"/>
      <c r="F228" s="60" t="s">
        <v>175</v>
      </c>
      <c r="G228" s="19" t="s">
        <v>154</v>
      </c>
      <c r="H228" s="79">
        <v>475</v>
      </c>
      <c r="I228" s="159"/>
      <c r="M228" s="3">
        <f t="shared" si="3"/>
        <v>0</v>
      </c>
    </row>
    <row r="229" spans="1:15" ht="13.5" thickBot="1">
      <c r="A229" s="280"/>
      <c r="B229" s="134"/>
      <c r="C229" s="308"/>
      <c r="D229" s="311"/>
      <c r="E229" s="311"/>
      <c r="F229" s="15" t="s">
        <v>74</v>
      </c>
      <c r="G229" s="17"/>
      <c r="H229" s="242">
        <f>SUM(H223:H228)</f>
        <v>34986</v>
      </c>
      <c r="I229" s="248"/>
      <c r="J229" s="3">
        <f>H229</f>
        <v>34986</v>
      </c>
      <c r="M229" s="3">
        <f t="shared" si="3"/>
        <v>0</v>
      </c>
      <c r="N229" s="3">
        <f>D223</f>
        <v>26105</v>
      </c>
      <c r="O229" s="3">
        <f>E223</f>
        <v>26163</v>
      </c>
    </row>
    <row r="230" spans="1:13" ht="13.5" thickBot="1">
      <c r="A230" s="149"/>
      <c r="B230" s="150"/>
      <c r="C230" s="151"/>
      <c r="D230" s="152"/>
      <c r="E230" s="152"/>
      <c r="F230" s="153"/>
      <c r="G230" s="153"/>
      <c r="H230" s="239"/>
      <c r="I230" s="246"/>
      <c r="M230" s="3">
        <f t="shared" si="3"/>
        <v>0</v>
      </c>
    </row>
    <row r="231" spans="1:13" ht="12.75">
      <c r="A231" s="18"/>
      <c r="B231" s="18"/>
      <c r="C231" s="38"/>
      <c r="D231" s="39"/>
      <c r="E231" s="39"/>
      <c r="F231" s="40"/>
      <c r="G231" s="18"/>
      <c r="H231" s="52"/>
      <c r="I231" s="52"/>
      <c r="M231" s="3">
        <f t="shared" si="3"/>
        <v>0</v>
      </c>
    </row>
    <row r="232" spans="1:13" ht="12.75">
      <c r="A232" s="18"/>
      <c r="B232" s="18"/>
      <c r="C232" s="38"/>
      <c r="D232" s="39"/>
      <c r="E232" s="39"/>
      <c r="F232" s="40"/>
      <c r="G232" s="18"/>
      <c r="H232" s="52"/>
      <c r="I232" s="52"/>
      <c r="M232" s="3">
        <f t="shared" si="3"/>
        <v>0</v>
      </c>
    </row>
    <row r="233" spans="1:13" ht="12.75">
      <c r="A233" s="18"/>
      <c r="B233" s="18"/>
      <c r="C233" s="38"/>
      <c r="D233" s="39"/>
      <c r="E233" s="39"/>
      <c r="F233" s="40"/>
      <c r="G233" s="18"/>
      <c r="H233" s="52"/>
      <c r="I233" s="52"/>
      <c r="M233" s="3">
        <f t="shared" si="3"/>
        <v>0</v>
      </c>
    </row>
    <row r="234" spans="1:13" s="49" customFormat="1" ht="12.75">
      <c r="A234" s="50"/>
      <c r="B234" s="50"/>
      <c r="C234" s="51"/>
      <c r="D234" s="52"/>
      <c r="E234" s="52"/>
      <c r="F234" s="53"/>
      <c r="G234" s="50"/>
      <c r="H234" s="52"/>
      <c r="I234" s="52"/>
      <c r="M234" s="3">
        <f t="shared" si="3"/>
        <v>0</v>
      </c>
    </row>
    <row r="235" spans="1:13" s="49" customFormat="1" ht="12.75">
      <c r="A235" s="50"/>
      <c r="B235" s="50"/>
      <c r="C235" s="51"/>
      <c r="D235" s="52"/>
      <c r="E235" s="52"/>
      <c r="F235" s="53"/>
      <c r="G235" s="50"/>
      <c r="H235" s="52"/>
      <c r="I235" s="52"/>
      <c r="M235" s="3">
        <f t="shared" si="3"/>
        <v>0</v>
      </c>
    </row>
    <row r="236" spans="1:13" s="49" customFormat="1" ht="12.75">
      <c r="A236" s="50"/>
      <c r="B236" s="50"/>
      <c r="C236" s="51"/>
      <c r="D236" s="52"/>
      <c r="E236" s="52"/>
      <c r="F236" s="53"/>
      <c r="G236" s="50"/>
      <c r="H236" s="52"/>
      <c r="I236" s="52"/>
      <c r="M236" s="3">
        <f t="shared" si="3"/>
        <v>0</v>
      </c>
    </row>
    <row r="237" spans="1:13" s="49" customFormat="1" ht="12.75">
      <c r="A237" s="50"/>
      <c r="B237" s="50"/>
      <c r="C237" s="51"/>
      <c r="D237" s="52"/>
      <c r="E237" s="52"/>
      <c r="F237" s="53"/>
      <c r="G237" s="50"/>
      <c r="H237" s="52"/>
      <c r="I237" s="52"/>
      <c r="M237" s="3">
        <f t="shared" si="3"/>
        <v>0</v>
      </c>
    </row>
    <row r="238" spans="1:13" s="49" customFormat="1" ht="12.75">
      <c r="A238" s="50"/>
      <c r="B238" s="50"/>
      <c r="C238" s="51"/>
      <c r="D238" s="52"/>
      <c r="E238" s="52"/>
      <c r="F238" s="53"/>
      <c r="G238" s="50"/>
      <c r="H238" s="52"/>
      <c r="I238" s="52"/>
      <c r="M238" s="3">
        <f t="shared" si="3"/>
        <v>0</v>
      </c>
    </row>
    <row r="239" spans="3:13" s="49" customFormat="1" ht="12.75">
      <c r="C239" s="54"/>
      <c r="M239" s="3">
        <f t="shared" si="3"/>
        <v>0</v>
      </c>
    </row>
    <row r="240" spans="1:13" s="49" customFormat="1" ht="12.75">
      <c r="A240" s="8" t="s">
        <v>57</v>
      </c>
      <c r="B240" s="8"/>
      <c r="C240" s="12"/>
      <c r="D240" s="54"/>
      <c r="E240" s="54"/>
      <c r="M240" s="3">
        <f t="shared" si="3"/>
        <v>0</v>
      </c>
    </row>
    <row r="241" spans="1:13" s="49" customFormat="1" ht="18">
      <c r="A241" s="49" t="s">
        <v>76</v>
      </c>
      <c r="C241" s="77">
        <v>4929.8</v>
      </c>
      <c r="D241" s="49" t="s">
        <v>130</v>
      </c>
      <c r="F241" s="102"/>
      <c r="M241" s="3">
        <f t="shared" si="3"/>
        <v>0</v>
      </c>
    </row>
    <row r="242" spans="1:13" s="49" customFormat="1" ht="15.75" thickBot="1">
      <c r="A242" s="49" t="s">
        <v>131</v>
      </c>
      <c r="C242" s="77">
        <v>1079.6</v>
      </c>
      <c r="D242" s="49" t="s">
        <v>130</v>
      </c>
      <c r="M242" s="3">
        <f t="shared" si="3"/>
        <v>0</v>
      </c>
    </row>
    <row r="243" spans="1:13" s="49" customFormat="1" ht="12.75" customHeight="1">
      <c r="A243" s="333" t="s">
        <v>11</v>
      </c>
      <c r="B243" s="295" t="s">
        <v>285</v>
      </c>
      <c r="C243" s="295" t="s">
        <v>160</v>
      </c>
      <c r="D243" s="295" t="s">
        <v>391</v>
      </c>
      <c r="E243" s="295" t="s">
        <v>392</v>
      </c>
      <c r="F243" s="56" t="s">
        <v>0</v>
      </c>
      <c r="G243" s="301" t="s">
        <v>8</v>
      </c>
      <c r="H243" s="302"/>
      <c r="I243" s="297" t="s">
        <v>394</v>
      </c>
      <c r="M243" s="3"/>
    </row>
    <row r="244" spans="1:13" s="49" customFormat="1" ht="26.25" customHeight="1" thickBot="1">
      <c r="A244" s="334"/>
      <c r="B244" s="304"/>
      <c r="C244" s="304"/>
      <c r="D244" s="304"/>
      <c r="E244" s="296"/>
      <c r="F244" s="57"/>
      <c r="G244" s="47" t="s">
        <v>9</v>
      </c>
      <c r="H244" s="58" t="s">
        <v>10</v>
      </c>
      <c r="I244" s="298"/>
      <c r="M244" s="3">
        <f t="shared" si="3"/>
        <v>0</v>
      </c>
    </row>
    <row r="245" spans="1:13" s="49" customFormat="1" ht="12.75">
      <c r="A245" s="278" t="s">
        <v>13</v>
      </c>
      <c r="B245" s="132"/>
      <c r="C245" s="281">
        <v>269056</v>
      </c>
      <c r="D245" s="309">
        <f>290223+30681.69</f>
        <v>320904.69</v>
      </c>
      <c r="E245" s="309">
        <f>252178+27740.16</f>
        <v>279918.16</v>
      </c>
      <c r="F245" s="25" t="s">
        <v>173</v>
      </c>
      <c r="G245" s="42" t="s">
        <v>1</v>
      </c>
      <c r="H245" s="35">
        <v>819</v>
      </c>
      <c r="I245" s="157"/>
      <c r="M245" s="3">
        <f t="shared" si="3"/>
        <v>0</v>
      </c>
    </row>
    <row r="246" spans="1:13" ht="12.75">
      <c r="A246" s="279"/>
      <c r="B246" s="133"/>
      <c r="C246" s="282"/>
      <c r="D246" s="310"/>
      <c r="E246" s="310"/>
      <c r="F246" s="9" t="s">
        <v>40</v>
      </c>
      <c r="G246" s="5" t="s">
        <v>320</v>
      </c>
      <c r="H246" s="33">
        <v>206671</v>
      </c>
      <c r="I246" s="159"/>
      <c r="J246" s="69"/>
      <c r="M246" s="3">
        <f t="shared" si="3"/>
        <v>0</v>
      </c>
    </row>
    <row r="247" spans="1:13" ht="12.75">
      <c r="A247" s="279"/>
      <c r="B247" s="133"/>
      <c r="C247" s="282"/>
      <c r="D247" s="310"/>
      <c r="E247" s="310"/>
      <c r="F247" s="9" t="s">
        <v>49</v>
      </c>
      <c r="G247" s="5" t="s">
        <v>403</v>
      </c>
      <c r="H247" s="33">
        <v>260317</v>
      </c>
      <c r="I247" s="159"/>
      <c r="M247" s="3">
        <f t="shared" si="3"/>
        <v>0</v>
      </c>
    </row>
    <row r="248" spans="1:13" ht="12.75">
      <c r="A248" s="279"/>
      <c r="B248" s="133"/>
      <c r="C248" s="282"/>
      <c r="D248" s="310"/>
      <c r="E248" s="310"/>
      <c r="F248" s="9" t="s">
        <v>168</v>
      </c>
      <c r="G248" s="5" t="s">
        <v>85</v>
      </c>
      <c r="H248" s="33">
        <v>6588</v>
      </c>
      <c r="I248" s="159"/>
      <c r="M248" s="3">
        <f t="shared" si="3"/>
        <v>0</v>
      </c>
    </row>
    <row r="249" spans="1:13" ht="12.75">
      <c r="A249" s="279"/>
      <c r="B249" s="155">
        <v>491045.68</v>
      </c>
      <c r="C249" s="282"/>
      <c r="D249" s="310"/>
      <c r="E249" s="310"/>
      <c r="F249" s="7" t="s">
        <v>15</v>
      </c>
      <c r="G249" s="5" t="s">
        <v>402</v>
      </c>
      <c r="H249" s="33">
        <v>65655</v>
      </c>
      <c r="I249" s="159">
        <f>B249+E245-H253</f>
        <v>213583.83999999997</v>
      </c>
      <c r="M249" s="3">
        <f t="shared" si="3"/>
        <v>491045.68</v>
      </c>
    </row>
    <row r="250" spans="1:13" ht="12.75">
      <c r="A250" s="279"/>
      <c r="B250" s="133"/>
      <c r="C250" s="282"/>
      <c r="D250" s="310"/>
      <c r="E250" s="310"/>
      <c r="F250" s="7" t="s">
        <v>175</v>
      </c>
      <c r="G250" s="5" t="s">
        <v>68</v>
      </c>
      <c r="H250" s="204">
        <v>2815</v>
      </c>
      <c r="I250" s="159"/>
      <c r="M250" s="3">
        <f t="shared" si="3"/>
        <v>0</v>
      </c>
    </row>
    <row r="251" spans="1:13" ht="25.5">
      <c r="A251" s="279"/>
      <c r="B251" s="133"/>
      <c r="C251" s="282"/>
      <c r="D251" s="310"/>
      <c r="E251" s="310"/>
      <c r="F251" s="7" t="s">
        <v>163</v>
      </c>
      <c r="G251" s="5" t="s">
        <v>227</v>
      </c>
      <c r="H251" s="204">
        <v>1796</v>
      </c>
      <c r="I251" s="159"/>
      <c r="M251" s="3">
        <f t="shared" si="3"/>
        <v>0</v>
      </c>
    </row>
    <row r="252" spans="1:13" ht="12.75">
      <c r="A252" s="279"/>
      <c r="B252" s="133"/>
      <c r="C252" s="282"/>
      <c r="D252" s="310"/>
      <c r="E252" s="310"/>
      <c r="F252" s="5" t="s">
        <v>228</v>
      </c>
      <c r="G252" s="5" t="s">
        <v>90</v>
      </c>
      <c r="H252" s="204">
        <v>12719</v>
      </c>
      <c r="I252" s="159"/>
      <c r="M252" s="3">
        <f t="shared" si="3"/>
        <v>0</v>
      </c>
    </row>
    <row r="253" spans="1:15" ht="13.5" thickBot="1">
      <c r="A253" s="280"/>
      <c r="B253" s="134"/>
      <c r="C253" s="308"/>
      <c r="D253" s="311"/>
      <c r="E253" s="311"/>
      <c r="F253" s="15" t="s">
        <v>74</v>
      </c>
      <c r="G253" s="17"/>
      <c r="H253" s="273">
        <f>SUM(H245:H252)</f>
        <v>557380</v>
      </c>
      <c r="I253" s="248"/>
      <c r="J253" s="3">
        <f>H253</f>
        <v>557380</v>
      </c>
      <c r="K253" s="3"/>
      <c r="M253" s="3">
        <f t="shared" si="3"/>
        <v>0</v>
      </c>
      <c r="N253" s="3">
        <f>D245</f>
        <v>320904.69</v>
      </c>
      <c r="O253" s="3">
        <f>E245</f>
        <v>279918.16</v>
      </c>
    </row>
    <row r="254" spans="1:13" ht="13.5" thickBot="1">
      <c r="A254" s="149"/>
      <c r="B254" s="150"/>
      <c r="C254" s="151"/>
      <c r="D254" s="152"/>
      <c r="E254" s="152"/>
      <c r="F254" s="153"/>
      <c r="G254" s="153"/>
      <c r="H254" s="239"/>
      <c r="I254" s="246"/>
      <c r="J254" s="3"/>
      <c r="M254" s="3">
        <f t="shared" si="3"/>
        <v>0</v>
      </c>
    </row>
    <row r="255" spans="1:13" ht="12.75">
      <c r="A255" s="18"/>
      <c r="B255" s="18"/>
      <c r="C255" s="38"/>
      <c r="D255" s="39"/>
      <c r="E255" s="39"/>
      <c r="F255" s="40"/>
      <c r="G255" s="18"/>
      <c r="H255" s="52"/>
      <c r="I255" s="52"/>
      <c r="M255" s="3">
        <f t="shared" si="3"/>
        <v>0</v>
      </c>
    </row>
    <row r="256" spans="1:13" ht="12.75">
      <c r="A256" s="18"/>
      <c r="B256" s="18"/>
      <c r="C256" s="38"/>
      <c r="D256" s="39"/>
      <c r="E256" s="39"/>
      <c r="F256" s="40"/>
      <c r="G256" s="18"/>
      <c r="H256" s="52"/>
      <c r="I256" s="52"/>
      <c r="M256" s="3">
        <f t="shared" si="3"/>
        <v>0</v>
      </c>
    </row>
    <row r="257" spans="1:13" ht="12.75">
      <c r="A257" s="18"/>
      <c r="B257" s="18"/>
      <c r="C257" s="38"/>
      <c r="D257" s="39"/>
      <c r="E257" s="39"/>
      <c r="F257" s="40"/>
      <c r="G257" s="18"/>
      <c r="H257" s="52"/>
      <c r="I257" s="52"/>
      <c r="M257" s="3">
        <f t="shared" si="3"/>
        <v>0</v>
      </c>
    </row>
    <row r="258" spans="1:13" ht="12.75">
      <c r="A258" s="18"/>
      <c r="B258" s="18"/>
      <c r="C258" s="38"/>
      <c r="D258" s="39"/>
      <c r="E258" s="39"/>
      <c r="F258" s="40"/>
      <c r="G258" s="18"/>
      <c r="H258" s="52"/>
      <c r="I258" s="52"/>
      <c r="M258" s="3">
        <f t="shared" si="3"/>
        <v>0</v>
      </c>
    </row>
    <row r="259" spans="1:13" ht="12.75">
      <c r="A259" s="18"/>
      <c r="B259" s="18"/>
      <c r="C259" s="38"/>
      <c r="D259" s="39"/>
      <c r="E259" s="39"/>
      <c r="F259" s="40"/>
      <c r="G259" s="18"/>
      <c r="H259" s="52"/>
      <c r="I259" s="52"/>
      <c r="M259" s="3">
        <f t="shared" si="3"/>
        <v>0</v>
      </c>
    </row>
    <row r="260" spans="1:13" ht="12.75">
      <c r="A260" s="18"/>
      <c r="B260" s="18"/>
      <c r="C260" s="38"/>
      <c r="D260" s="39"/>
      <c r="E260" s="39"/>
      <c r="F260" s="40"/>
      <c r="G260" s="18"/>
      <c r="H260" s="52"/>
      <c r="I260" s="52"/>
      <c r="M260" s="3">
        <f t="shared" si="3"/>
        <v>0</v>
      </c>
    </row>
    <row r="261" spans="1:13" ht="12.75">
      <c r="A261" s="18"/>
      <c r="B261" s="18"/>
      <c r="C261" s="38"/>
      <c r="D261" s="39"/>
      <c r="E261" s="39"/>
      <c r="F261" s="40"/>
      <c r="G261" s="18"/>
      <c r="H261" s="52"/>
      <c r="I261" s="52"/>
      <c r="M261" s="3">
        <f t="shared" si="3"/>
        <v>0</v>
      </c>
    </row>
    <row r="262" spans="1:13" ht="12.75">
      <c r="A262" s="18"/>
      <c r="B262" s="18"/>
      <c r="C262" s="38"/>
      <c r="D262" s="39"/>
      <c r="E262" s="39"/>
      <c r="F262" s="40"/>
      <c r="G262" s="18"/>
      <c r="H262" s="52"/>
      <c r="I262" s="52"/>
      <c r="M262" s="3">
        <f t="shared" si="3"/>
        <v>0</v>
      </c>
    </row>
    <row r="263" spans="1:13" ht="12.75">
      <c r="A263" s="18"/>
      <c r="B263" s="18"/>
      <c r="C263" s="38"/>
      <c r="D263" s="39"/>
      <c r="E263" s="39"/>
      <c r="F263" s="40"/>
      <c r="G263" s="18"/>
      <c r="H263" s="52"/>
      <c r="I263" s="52"/>
      <c r="M263" s="3">
        <f t="shared" si="3"/>
        <v>0</v>
      </c>
    </row>
    <row r="264" spans="1:13" ht="12.75">
      <c r="A264" s="18"/>
      <c r="B264" s="18"/>
      <c r="C264" s="38"/>
      <c r="D264" s="39"/>
      <c r="E264" s="39"/>
      <c r="F264" s="40"/>
      <c r="G264" s="18"/>
      <c r="H264" s="52"/>
      <c r="I264" s="52"/>
      <c r="M264" s="3">
        <f t="shared" si="3"/>
        <v>0</v>
      </c>
    </row>
    <row r="265" spans="1:13" ht="12.75">
      <c r="A265" s="18"/>
      <c r="B265" s="18"/>
      <c r="C265" s="38"/>
      <c r="D265" s="39"/>
      <c r="E265" s="39"/>
      <c r="F265" s="40"/>
      <c r="G265" s="18"/>
      <c r="H265" s="52"/>
      <c r="I265" s="52"/>
      <c r="M265" s="3">
        <f t="shared" si="3"/>
        <v>0</v>
      </c>
    </row>
    <row r="266" spans="1:13" ht="12.75">
      <c r="A266" s="18"/>
      <c r="B266" s="18"/>
      <c r="C266" s="38"/>
      <c r="D266" s="39"/>
      <c r="E266" s="39"/>
      <c r="F266" s="40"/>
      <c r="G266" s="18"/>
      <c r="H266" s="52"/>
      <c r="I266" s="52"/>
      <c r="M266" s="3">
        <f t="shared" si="3"/>
        <v>0</v>
      </c>
    </row>
    <row r="267" spans="1:13" ht="12.75">
      <c r="A267" s="18"/>
      <c r="B267" s="18"/>
      <c r="C267" s="38"/>
      <c r="D267" s="39"/>
      <c r="E267" s="39"/>
      <c r="F267" s="40"/>
      <c r="G267" s="18"/>
      <c r="H267" s="52"/>
      <c r="I267" s="52"/>
      <c r="M267" s="3">
        <f t="shared" si="3"/>
        <v>0</v>
      </c>
    </row>
    <row r="268" spans="1:13" ht="12.75">
      <c r="A268" s="18"/>
      <c r="B268" s="18"/>
      <c r="C268" s="38"/>
      <c r="D268" s="39"/>
      <c r="E268" s="39"/>
      <c r="F268" s="40"/>
      <c r="G268" s="18"/>
      <c r="H268" s="52"/>
      <c r="I268" s="52"/>
      <c r="M268" s="3">
        <f t="shared" si="3"/>
        <v>0</v>
      </c>
    </row>
    <row r="269" spans="1:13" ht="12.75">
      <c r="A269" s="18"/>
      <c r="B269" s="18"/>
      <c r="C269" s="38"/>
      <c r="D269" s="39"/>
      <c r="E269" s="39"/>
      <c r="F269" s="40"/>
      <c r="G269" s="18"/>
      <c r="H269" s="52"/>
      <c r="I269" s="52"/>
      <c r="M269" s="3">
        <f t="shared" si="3"/>
        <v>0</v>
      </c>
    </row>
    <row r="270" spans="1:13" ht="12.75">
      <c r="A270" s="18"/>
      <c r="B270" s="18"/>
      <c r="C270" s="38"/>
      <c r="D270" s="39"/>
      <c r="E270" s="39"/>
      <c r="F270" s="40"/>
      <c r="G270" s="18"/>
      <c r="H270" s="52"/>
      <c r="I270" s="52"/>
      <c r="M270" s="3">
        <f t="shared" si="3"/>
        <v>0</v>
      </c>
    </row>
    <row r="271" spans="1:13" ht="12.75">
      <c r="A271" s="18"/>
      <c r="B271" s="18"/>
      <c r="C271" s="38"/>
      <c r="D271" s="39"/>
      <c r="E271" s="39"/>
      <c r="F271" s="40"/>
      <c r="G271" s="18"/>
      <c r="H271" s="52"/>
      <c r="I271" s="52"/>
      <c r="M271" s="3">
        <f t="shared" si="3"/>
        <v>0</v>
      </c>
    </row>
    <row r="272" spans="1:13" ht="12.75">
      <c r="A272" s="18"/>
      <c r="B272" s="18"/>
      <c r="C272" s="38"/>
      <c r="D272" s="39"/>
      <c r="E272" s="39"/>
      <c r="F272" s="40"/>
      <c r="G272" s="18"/>
      <c r="H272" s="52"/>
      <c r="I272" s="52"/>
      <c r="M272" s="3">
        <f t="shared" si="3"/>
        <v>0</v>
      </c>
    </row>
    <row r="273" spans="1:13" ht="12.75">
      <c r="A273" s="18"/>
      <c r="B273" s="18"/>
      <c r="C273" s="38"/>
      <c r="D273" s="39"/>
      <c r="E273" s="39"/>
      <c r="F273" s="40"/>
      <c r="G273" s="18"/>
      <c r="H273" s="52"/>
      <c r="I273" s="52"/>
      <c r="M273" s="3">
        <f t="shared" si="3"/>
        <v>0</v>
      </c>
    </row>
    <row r="274" spans="1:13" ht="12.75">
      <c r="A274" s="18"/>
      <c r="B274" s="18"/>
      <c r="C274" s="38"/>
      <c r="D274" s="39"/>
      <c r="E274" s="39"/>
      <c r="F274" s="40"/>
      <c r="G274" s="18"/>
      <c r="H274" s="52"/>
      <c r="I274" s="52"/>
      <c r="M274" s="3">
        <f t="shared" si="3"/>
        <v>0</v>
      </c>
    </row>
    <row r="275" spans="1:13" ht="12.75">
      <c r="A275" s="18"/>
      <c r="B275" s="18"/>
      <c r="C275" s="38"/>
      <c r="D275" s="39"/>
      <c r="E275" s="39"/>
      <c r="F275" s="40"/>
      <c r="G275" s="18"/>
      <c r="H275" s="52"/>
      <c r="I275" s="52"/>
      <c r="M275" s="3">
        <f t="shared" si="3"/>
        <v>0</v>
      </c>
    </row>
    <row r="276" spans="1:13" ht="12.75">
      <c r="A276" s="18"/>
      <c r="B276" s="18"/>
      <c r="C276" s="38"/>
      <c r="D276" s="39"/>
      <c r="E276" s="39"/>
      <c r="F276" s="40"/>
      <c r="G276" s="18"/>
      <c r="H276" s="52"/>
      <c r="I276" s="52"/>
      <c r="M276" s="3">
        <f t="shared" si="3"/>
        <v>0</v>
      </c>
    </row>
    <row r="277" spans="1:13" ht="12.75">
      <c r="A277" s="18"/>
      <c r="B277" s="18"/>
      <c r="C277" s="38"/>
      <c r="D277" s="39"/>
      <c r="E277" s="39"/>
      <c r="F277" s="40"/>
      <c r="G277" s="18"/>
      <c r="H277" s="52"/>
      <c r="I277" s="52"/>
      <c r="M277" s="3">
        <f t="shared" si="3"/>
        <v>0</v>
      </c>
    </row>
    <row r="278" spans="3:13" ht="12.75">
      <c r="C278" s="3"/>
      <c r="M278" s="3">
        <f t="shared" si="3"/>
        <v>0</v>
      </c>
    </row>
    <row r="279" spans="1:13" ht="12.75">
      <c r="A279" s="8" t="s">
        <v>60</v>
      </c>
      <c r="B279" s="8"/>
      <c r="C279" s="12"/>
      <c r="D279" s="3"/>
      <c r="E279" s="3"/>
      <c r="M279" s="3">
        <f t="shared" si="3"/>
        <v>0</v>
      </c>
    </row>
    <row r="280" spans="1:13" ht="15.75" thickBot="1">
      <c r="A280" t="s">
        <v>76</v>
      </c>
      <c r="C280" s="78">
        <v>6127.38</v>
      </c>
      <c r="D280" t="s">
        <v>130</v>
      </c>
      <c r="M280" s="3">
        <f t="shared" si="3"/>
        <v>0</v>
      </c>
    </row>
    <row r="281" spans="1:13" ht="12.75" customHeight="1">
      <c r="A281" s="303" t="s">
        <v>11</v>
      </c>
      <c r="B281" s="295" t="s">
        <v>285</v>
      </c>
      <c r="C281" s="295" t="s">
        <v>160</v>
      </c>
      <c r="D281" s="295" t="s">
        <v>391</v>
      </c>
      <c r="E281" s="295" t="s">
        <v>392</v>
      </c>
      <c r="F281" s="10" t="s">
        <v>0</v>
      </c>
      <c r="G281" s="299" t="s">
        <v>8</v>
      </c>
      <c r="H281" s="300"/>
      <c r="I281" s="297" t="s">
        <v>394</v>
      </c>
      <c r="M281" s="3"/>
    </row>
    <row r="282" spans="1:13" ht="45.75" customHeight="1" thickBot="1">
      <c r="A282" s="317"/>
      <c r="B282" s="296"/>
      <c r="C282" s="296"/>
      <c r="D282" s="296"/>
      <c r="E282" s="296"/>
      <c r="F282" s="156"/>
      <c r="G282" s="17" t="s">
        <v>9</v>
      </c>
      <c r="H282" s="234" t="s">
        <v>10</v>
      </c>
      <c r="I282" s="298"/>
      <c r="M282" s="3">
        <f t="shared" si="3"/>
        <v>0</v>
      </c>
    </row>
    <row r="283" spans="1:13" ht="25.5">
      <c r="A283" s="279" t="s">
        <v>13</v>
      </c>
      <c r="B283" s="133"/>
      <c r="C283" s="282">
        <v>305461</v>
      </c>
      <c r="D283" s="310">
        <v>365193</v>
      </c>
      <c r="E283" s="310">
        <v>345353</v>
      </c>
      <c r="F283" s="158" t="s">
        <v>58</v>
      </c>
      <c r="G283" s="23" t="s">
        <v>2</v>
      </c>
      <c r="H283" s="68">
        <v>3448</v>
      </c>
      <c r="I283" s="159"/>
      <c r="M283" s="3">
        <f aca="true" t="shared" si="4" ref="M283:M348">B283</f>
        <v>0</v>
      </c>
    </row>
    <row r="284" spans="1:13" ht="12.75">
      <c r="A284" s="279"/>
      <c r="B284" s="133"/>
      <c r="C284" s="282"/>
      <c r="D284" s="310"/>
      <c r="E284" s="310"/>
      <c r="F284" s="9" t="s">
        <v>152</v>
      </c>
      <c r="G284" s="5" t="s">
        <v>176</v>
      </c>
      <c r="H284" s="33">
        <v>25972</v>
      </c>
      <c r="I284" s="159"/>
      <c r="M284" s="3">
        <f t="shared" si="4"/>
        <v>0</v>
      </c>
    </row>
    <row r="285" spans="1:13" ht="12.75">
      <c r="A285" s="279"/>
      <c r="B285" s="133"/>
      <c r="C285" s="282"/>
      <c r="D285" s="310"/>
      <c r="E285" s="310"/>
      <c r="F285" s="9" t="s">
        <v>62</v>
      </c>
      <c r="G285" s="5" t="s">
        <v>59</v>
      </c>
      <c r="H285" s="33">
        <v>5084</v>
      </c>
      <c r="I285" s="159"/>
      <c r="M285" s="3">
        <f t="shared" si="4"/>
        <v>0</v>
      </c>
    </row>
    <row r="286" spans="1:13" ht="12.75">
      <c r="A286" s="279"/>
      <c r="B286" s="133"/>
      <c r="C286" s="282"/>
      <c r="D286" s="310"/>
      <c r="E286" s="310"/>
      <c r="F286" s="5" t="s">
        <v>3</v>
      </c>
      <c r="G286" s="5" t="s">
        <v>25</v>
      </c>
      <c r="H286" s="33">
        <v>2472</v>
      </c>
      <c r="I286" s="159">
        <f>B287+E283-H292</f>
        <v>354869.7</v>
      </c>
      <c r="M286" s="3">
        <f t="shared" si="4"/>
        <v>0</v>
      </c>
    </row>
    <row r="287" spans="1:13" ht="12.75">
      <c r="A287" s="279"/>
      <c r="B287" s="155">
        <v>79402.7</v>
      </c>
      <c r="C287" s="282"/>
      <c r="D287" s="310"/>
      <c r="E287" s="310"/>
      <c r="F287" s="5" t="s">
        <v>15</v>
      </c>
      <c r="G287" s="5" t="s">
        <v>142</v>
      </c>
      <c r="H287" s="33">
        <v>3855</v>
      </c>
      <c r="I287" s="159"/>
      <c r="M287" s="3">
        <f t="shared" si="4"/>
        <v>79402.7</v>
      </c>
    </row>
    <row r="288" spans="1:13" ht="25.5">
      <c r="A288" s="279"/>
      <c r="B288" s="133"/>
      <c r="C288" s="282"/>
      <c r="D288" s="310"/>
      <c r="E288" s="310"/>
      <c r="F288" s="7" t="s">
        <v>17</v>
      </c>
      <c r="G288" s="5" t="s">
        <v>65</v>
      </c>
      <c r="H288" s="33">
        <v>1738</v>
      </c>
      <c r="I288" s="159"/>
      <c r="M288" s="3">
        <f t="shared" si="4"/>
        <v>0</v>
      </c>
    </row>
    <row r="289" spans="1:15" ht="12.75">
      <c r="A289" s="279"/>
      <c r="B289" s="133"/>
      <c r="C289" s="282"/>
      <c r="D289" s="310"/>
      <c r="E289" s="310"/>
      <c r="F289" s="5" t="s">
        <v>46</v>
      </c>
      <c r="G289" s="5" t="s">
        <v>142</v>
      </c>
      <c r="H289" s="33">
        <v>8237</v>
      </c>
      <c r="I289" s="159"/>
      <c r="M289" s="3">
        <f t="shared" si="4"/>
        <v>0</v>
      </c>
      <c r="N289" s="3">
        <f>D283</f>
        <v>365193</v>
      </c>
      <c r="O289" s="3">
        <f>E283</f>
        <v>345353</v>
      </c>
    </row>
    <row r="290" spans="1:15" ht="12.75">
      <c r="A290" s="279"/>
      <c r="B290" s="133"/>
      <c r="C290" s="282"/>
      <c r="D290" s="310"/>
      <c r="E290" s="310"/>
      <c r="F290" s="19" t="s">
        <v>73</v>
      </c>
      <c r="G290" s="19" t="s">
        <v>321</v>
      </c>
      <c r="H290" s="79">
        <v>19080</v>
      </c>
      <c r="I290" s="159"/>
      <c r="M290" s="3"/>
      <c r="N290" s="3"/>
      <c r="O290" s="3"/>
    </row>
    <row r="291" spans="1:15" ht="12.75">
      <c r="A291" s="279"/>
      <c r="B291" s="133"/>
      <c r="C291" s="282"/>
      <c r="D291" s="310"/>
      <c r="E291" s="310"/>
      <c r="F291" s="60"/>
      <c r="G291" s="19"/>
      <c r="H291" s="79"/>
      <c r="I291" s="159"/>
      <c r="M291" s="3"/>
      <c r="N291" s="3"/>
      <c r="O291" s="3"/>
    </row>
    <row r="292" spans="1:13" ht="13.5" thickBot="1">
      <c r="A292" s="280"/>
      <c r="B292" s="134"/>
      <c r="C292" s="308"/>
      <c r="D292" s="311"/>
      <c r="E292" s="311"/>
      <c r="F292" s="15" t="s">
        <v>74</v>
      </c>
      <c r="G292" s="17"/>
      <c r="H292" s="242">
        <f>SUM(H283:H290)</f>
        <v>69886</v>
      </c>
      <c r="I292" s="246"/>
      <c r="J292" s="3">
        <f>H292</f>
        <v>69886</v>
      </c>
      <c r="M292" s="3">
        <f t="shared" si="4"/>
        <v>0</v>
      </c>
    </row>
    <row r="293" spans="1:13" ht="12.75">
      <c r="A293" s="18"/>
      <c r="B293" s="18"/>
      <c r="C293" s="38"/>
      <c r="D293" s="39"/>
      <c r="E293" s="39"/>
      <c r="F293" s="40"/>
      <c r="G293" s="18"/>
      <c r="H293" s="52"/>
      <c r="I293" s="52"/>
      <c r="M293" s="3">
        <f t="shared" si="4"/>
        <v>0</v>
      </c>
    </row>
    <row r="294" spans="1:13" ht="12.75">
      <c r="A294" s="18"/>
      <c r="B294" s="18"/>
      <c r="C294" s="38"/>
      <c r="D294" s="39"/>
      <c r="E294" s="39"/>
      <c r="F294" s="40"/>
      <c r="G294" s="18"/>
      <c r="H294" s="52"/>
      <c r="I294" s="52"/>
      <c r="M294" s="3">
        <f t="shared" si="4"/>
        <v>0</v>
      </c>
    </row>
    <row r="295" spans="1:13" ht="12.75">
      <c r="A295" s="18"/>
      <c r="B295" s="18"/>
      <c r="C295" s="38"/>
      <c r="D295" s="39"/>
      <c r="E295" s="39"/>
      <c r="F295" s="40"/>
      <c r="G295" s="18"/>
      <c r="H295" s="52"/>
      <c r="I295" s="52"/>
      <c r="M295" s="3">
        <f t="shared" si="4"/>
        <v>0</v>
      </c>
    </row>
    <row r="296" spans="1:13" ht="12.75">
      <c r="A296" s="18"/>
      <c r="B296" s="18"/>
      <c r="C296" s="38"/>
      <c r="D296" s="39"/>
      <c r="E296" s="39"/>
      <c r="F296" s="40"/>
      <c r="G296" s="18"/>
      <c r="H296" s="52"/>
      <c r="I296" s="52"/>
      <c r="M296" s="3">
        <f t="shared" si="4"/>
        <v>0</v>
      </c>
    </row>
    <row r="297" spans="1:13" ht="12.75">
      <c r="A297" s="18"/>
      <c r="B297" s="18"/>
      <c r="C297" s="38"/>
      <c r="D297" s="39"/>
      <c r="E297" s="39"/>
      <c r="F297" s="40"/>
      <c r="G297" s="18"/>
      <c r="H297" s="52"/>
      <c r="I297" s="52"/>
      <c r="M297" s="3">
        <f t="shared" si="4"/>
        <v>0</v>
      </c>
    </row>
    <row r="298" spans="1:13" ht="12.75">
      <c r="A298" s="18"/>
      <c r="B298" s="18"/>
      <c r="C298" s="38"/>
      <c r="D298" s="39"/>
      <c r="E298" s="39"/>
      <c r="F298" s="40"/>
      <c r="G298" s="18"/>
      <c r="H298" s="52"/>
      <c r="I298" s="52"/>
      <c r="M298" s="3">
        <f t="shared" si="4"/>
        <v>0</v>
      </c>
    </row>
    <row r="299" spans="1:13" ht="12.75">
      <c r="A299" s="18"/>
      <c r="B299" s="18"/>
      <c r="C299" s="38"/>
      <c r="D299" s="39"/>
      <c r="E299" s="39"/>
      <c r="F299" s="40"/>
      <c r="G299" s="18"/>
      <c r="H299" s="52"/>
      <c r="I299" s="52"/>
      <c r="M299" s="3">
        <f t="shared" si="4"/>
        <v>0</v>
      </c>
    </row>
    <row r="300" spans="1:13" ht="12.75">
      <c r="A300" s="18"/>
      <c r="B300" s="18"/>
      <c r="C300" s="38"/>
      <c r="D300" s="39"/>
      <c r="E300" s="39"/>
      <c r="F300" s="40"/>
      <c r="G300" s="18"/>
      <c r="H300" s="52"/>
      <c r="I300" s="52"/>
      <c r="M300" s="3">
        <f t="shared" si="4"/>
        <v>0</v>
      </c>
    </row>
    <row r="301" spans="1:13" ht="12.75">
      <c r="A301" s="18"/>
      <c r="B301" s="18"/>
      <c r="C301" s="38"/>
      <c r="D301" s="39"/>
      <c r="E301" s="39"/>
      <c r="F301" s="40"/>
      <c r="G301" s="18"/>
      <c r="H301" s="52"/>
      <c r="I301" s="52"/>
      <c r="M301" s="3">
        <f t="shared" si="4"/>
        <v>0</v>
      </c>
    </row>
    <row r="302" spans="1:13" ht="12.75">
      <c r="A302" s="18"/>
      <c r="B302" s="18"/>
      <c r="C302" s="38"/>
      <c r="D302" s="39"/>
      <c r="E302" s="39"/>
      <c r="F302" s="40"/>
      <c r="G302" s="18"/>
      <c r="H302" s="52"/>
      <c r="I302" s="52"/>
      <c r="M302" s="3">
        <f t="shared" si="4"/>
        <v>0</v>
      </c>
    </row>
    <row r="303" spans="1:13" ht="12.75">
      <c r="A303" s="18"/>
      <c r="B303" s="18"/>
      <c r="C303" s="38"/>
      <c r="D303" s="39"/>
      <c r="E303" s="39"/>
      <c r="F303" s="40"/>
      <c r="G303" s="18"/>
      <c r="H303" s="52"/>
      <c r="I303" s="52"/>
      <c r="M303" s="3">
        <f t="shared" si="4"/>
        <v>0</v>
      </c>
    </row>
    <row r="304" spans="1:13" ht="12.75">
      <c r="A304" s="18"/>
      <c r="B304" s="18"/>
      <c r="C304" s="38"/>
      <c r="D304" s="39"/>
      <c r="E304" s="39"/>
      <c r="F304" s="40"/>
      <c r="G304" s="18"/>
      <c r="H304" s="52"/>
      <c r="I304" s="52"/>
      <c r="M304" s="3">
        <f t="shared" si="4"/>
        <v>0</v>
      </c>
    </row>
    <row r="305" spans="1:13" ht="12.75">
      <c r="A305" s="18"/>
      <c r="B305" s="18"/>
      <c r="C305" s="38"/>
      <c r="D305" s="39"/>
      <c r="E305" s="39"/>
      <c r="F305" s="40"/>
      <c r="G305" s="18"/>
      <c r="H305" s="52"/>
      <c r="I305" s="52"/>
      <c r="M305" s="3">
        <f t="shared" si="4"/>
        <v>0</v>
      </c>
    </row>
    <row r="306" spans="1:13" ht="12.75">
      <c r="A306" s="18"/>
      <c r="B306" s="18"/>
      <c r="C306" s="38"/>
      <c r="D306" s="39"/>
      <c r="E306" s="39"/>
      <c r="F306" s="40"/>
      <c r="G306" s="18"/>
      <c r="H306" s="52"/>
      <c r="I306" s="52"/>
      <c r="M306" s="3">
        <f t="shared" si="4"/>
        <v>0</v>
      </c>
    </row>
    <row r="307" spans="1:13" ht="12.75">
      <c r="A307" s="18"/>
      <c r="B307" s="18"/>
      <c r="C307" s="38"/>
      <c r="D307" s="39"/>
      <c r="E307" s="39"/>
      <c r="F307" s="40"/>
      <c r="G307" s="18"/>
      <c r="H307" s="52"/>
      <c r="I307" s="52"/>
      <c r="M307" s="3">
        <f t="shared" si="4"/>
        <v>0</v>
      </c>
    </row>
    <row r="308" spans="1:13" ht="12.75">
      <c r="A308" s="18"/>
      <c r="B308" s="18"/>
      <c r="C308" s="38"/>
      <c r="D308" s="39"/>
      <c r="E308" s="39"/>
      <c r="F308" s="40"/>
      <c r="G308" s="18"/>
      <c r="H308" s="52"/>
      <c r="I308" s="52"/>
      <c r="M308" s="3">
        <f t="shared" si="4"/>
        <v>0</v>
      </c>
    </row>
    <row r="309" spans="1:13" s="49" customFormat="1" ht="12.75">
      <c r="A309" s="50"/>
      <c r="B309" s="50"/>
      <c r="C309" s="51"/>
      <c r="D309" s="52"/>
      <c r="E309" s="52"/>
      <c r="F309" s="53"/>
      <c r="G309" s="50"/>
      <c r="H309" s="52"/>
      <c r="I309" s="52"/>
      <c r="M309" s="3">
        <f t="shared" si="4"/>
        <v>0</v>
      </c>
    </row>
    <row r="310" spans="1:13" ht="12.75">
      <c r="A310" s="18"/>
      <c r="B310" s="18"/>
      <c r="C310" s="38"/>
      <c r="D310" s="39"/>
      <c r="E310" s="39"/>
      <c r="F310" s="40"/>
      <c r="G310" s="18"/>
      <c r="H310" s="52"/>
      <c r="I310" s="52"/>
      <c r="M310" s="3">
        <f t="shared" si="4"/>
        <v>0</v>
      </c>
    </row>
    <row r="311" spans="1:13" ht="12.75">
      <c r="A311" s="8" t="s">
        <v>63</v>
      </c>
      <c r="B311" s="8"/>
      <c r="C311" s="12"/>
      <c r="D311" s="3"/>
      <c r="E311" s="3"/>
      <c r="M311" s="3">
        <f t="shared" si="4"/>
        <v>0</v>
      </c>
    </row>
    <row r="312" spans="1:13" ht="12.75" customHeight="1">
      <c r="A312" t="s">
        <v>76</v>
      </c>
      <c r="C312" s="37">
        <v>6156</v>
      </c>
      <c r="D312" t="s">
        <v>130</v>
      </c>
      <c r="F312" s="101"/>
      <c r="M312" s="3">
        <f t="shared" si="4"/>
        <v>0</v>
      </c>
    </row>
    <row r="313" spans="1:13" ht="12.75" customHeight="1" thickBot="1">
      <c r="A313" s="49" t="s">
        <v>131</v>
      </c>
      <c r="B313" s="49"/>
      <c r="C313" s="37">
        <v>17.2</v>
      </c>
      <c r="D313" t="s">
        <v>130</v>
      </c>
      <c r="M313" s="3">
        <f t="shared" si="4"/>
        <v>0</v>
      </c>
    </row>
    <row r="314" spans="1:13" ht="12.75" customHeight="1">
      <c r="A314" s="303" t="s">
        <v>11</v>
      </c>
      <c r="B314" s="295" t="s">
        <v>285</v>
      </c>
      <c r="C314" s="295" t="s">
        <v>160</v>
      </c>
      <c r="D314" s="295" t="s">
        <v>391</v>
      </c>
      <c r="E314" s="295" t="s">
        <v>392</v>
      </c>
      <c r="F314" s="10" t="s">
        <v>0</v>
      </c>
      <c r="G314" s="299" t="s">
        <v>8</v>
      </c>
      <c r="H314" s="300"/>
      <c r="I314" s="297" t="s">
        <v>394</v>
      </c>
      <c r="M314" s="3"/>
    </row>
    <row r="315" spans="1:13" ht="42" customHeight="1" thickBot="1">
      <c r="A315" s="312"/>
      <c r="B315" s="296"/>
      <c r="C315" s="304"/>
      <c r="D315" s="304"/>
      <c r="E315" s="296"/>
      <c r="F315" s="2"/>
      <c r="G315" s="19" t="s">
        <v>9</v>
      </c>
      <c r="H315" s="58" t="s">
        <v>10</v>
      </c>
      <c r="I315" s="298"/>
      <c r="M315" s="3">
        <f t="shared" si="4"/>
        <v>0</v>
      </c>
    </row>
    <row r="316" spans="1:13" ht="13.5" thickBot="1">
      <c r="A316" s="278" t="s">
        <v>13</v>
      </c>
      <c r="B316" s="132"/>
      <c r="C316" s="281">
        <v>305190</v>
      </c>
      <c r="D316" s="309">
        <f>365205+963.89</f>
        <v>366168.89</v>
      </c>
      <c r="E316" s="309">
        <f>349463+1447.92</f>
        <v>350910.92</v>
      </c>
      <c r="F316" s="24"/>
      <c r="G316" s="25"/>
      <c r="H316" s="35"/>
      <c r="I316" s="157"/>
      <c r="M316" s="3">
        <f t="shared" si="4"/>
        <v>0</v>
      </c>
    </row>
    <row r="317" spans="1:13" ht="12.75">
      <c r="A317" s="279"/>
      <c r="B317" s="133"/>
      <c r="C317" s="282"/>
      <c r="D317" s="310"/>
      <c r="E317" s="310"/>
      <c r="F317" s="24" t="s">
        <v>73</v>
      </c>
      <c r="G317" s="5" t="s">
        <v>269</v>
      </c>
      <c r="H317" s="33">
        <v>32597</v>
      </c>
      <c r="I317" s="159"/>
      <c r="J317" s="69"/>
      <c r="K317" s="69"/>
      <c r="M317" s="3">
        <f t="shared" si="4"/>
        <v>0</v>
      </c>
    </row>
    <row r="318" spans="1:13" ht="25.5">
      <c r="A318" s="279"/>
      <c r="B318" s="133"/>
      <c r="C318" s="282"/>
      <c r="D318" s="310"/>
      <c r="E318" s="310"/>
      <c r="F318" s="158" t="s">
        <v>58</v>
      </c>
      <c r="G318" s="5" t="s">
        <v>29</v>
      </c>
      <c r="H318" s="33">
        <v>101152</v>
      </c>
      <c r="I318" s="159"/>
      <c r="J318" s="69"/>
      <c r="K318" s="69"/>
      <c r="M318" s="3">
        <f t="shared" si="4"/>
        <v>0</v>
      </c>
    </row>
    <row r="319" spans="1:13" ht="25.5">
      <c r="A319" s="279"/>
      <c r="B319" s="133"/>
      <c r="C319" s="282"/>
      <c r="D319" s="310"/>
      <c r="E319" s="310"/>
      <c r="F319" s="7" t="s">
        <v>171</v>
      </c>
      <c r="G319" s="5" t="s">
        <v>2</v>
      </c>
      <c r="H319" s="33">
        <v>59550</v>
      </c>
      <c r="I319" s="159"/>
      <c r="J319" s="69"/>
      <c r="K319" s="69"/>
      <c r="M319" s="3">
        <f t="shared" si="4"/>
        <v>0</v>
      </c>
    </row>
    <row r="320" spans="1:13" ht="12.75">
      <c r="A320" s="279"/>
      <c r="B320" s="133"/>
      <c r="C320" s="282"/>
      <c r="D320" s="310"/>
      <c r="E320" s="310"/>
      <c r="F320" s="9" t="s">
        <v>40</v>
      </c>
      <c r="G320" s="5" t="s">
        <v>59</v>
      </c>
      <c r="H320" s="33">
        <v>4144</v>
      </c>
      <c r="I320" s="159"/>
      <c r="M320" s="3">
        <f t="shared" si="4"/>
        <v>0</v>
      </c>
    </row>
    <row r="321" spans="1:13" ht="12.75">
      <c r="A321" s="279"/>
      <c r="B321" s="133"/>
      <c r="C321" s="282"/>
      <c r="D321" s="310"/>
      <c r="E321" s="310"/>
      <c r="F321" s="9" t="s">
        <v>49</v>
      </c>
      <c r="G321" s="5" t="s">
        <v>45</v>
      </c>
      <c r="H321" s="33">
        <v>5968</v>
      </c>
      <c r="I321" s="159"/>
      <c r="M321" s="3">
        <f t="shared" si="4"/>
        <v>0</v>
      </c>
    </row>
    <row r="322" spans="1:13" ht="12.75">
      <c r="A322" s="279"/>
      <c r="B322" s="155">
        <v>79490.01</v>
      </c>
      <c r="C322" s="282"/>
      <c r="D322" s="310"/>
      <c r="E322" s="310"/>
      <c r="F322" s="9" t="s">
        <v>23</v>
      </c>
      <c r="G322" s="5" t="s">
        <v>61</v>
      </c>
      <c r="H322" s="33">
        <v>5091</v>
      </c>
      <c r="I322" s="159">
        <f>B322+E316-H329</f>
        <v>134303.93</v>
      </c>
      <c r="M322" s="3">
        <f t="shared" si="4"/>
        <v>79490.01</v>
      </c>
    </row>
    <row r="323" spans="1:13" ht="12.75">
      <c r="A323" s="279"/>
      <c r="B323" s="133"/>
      <c r="C323" s="282"/>
      <c r="D323" s="310"/>
      <c r="E323" s="310"/>
      <c r="F323" s="9" t="s">
        <v>43</v>
      </c>
      <c r="G323" s="5" t="s">
        <v>28</v>
      </c>
      <c r="H323" s="33">
        <v>2167</v>
      </c>
      <c r="I323" s="159"/>
      <c r="M323" s="3">
        <f t="shared" si="4"/>
        <v>0</v>
      </c>
    </row>
    <row r="324" spans="1:13" ht="12.75">
      <c r="A324" s="279"/>
      <c r="B324" s="133"/>
      <c r="C324" s="282"/>
      <c r="D324" s="310"/>
      <c r="E324" s="310"/>
      <c r="F324" s="5" t="s">
        <v>15</v>
      </c>
      <c r="G324" s="5" t="s">
        <v>230</v>
      </c>
      <c r="H324" s="33">
        <v>4493</v>
      </c>
      <c r="I324" s="159"/>
      <c r="M324" s="3">
        <f t="shared" si="4"/>
        <v>0</v>
      </c>
    </row>
    <row r="325" spans="1:13" ht="38.25">
      <c r="A325" s="279"/>
      <c r="B325" s="133"/>
      <c r="C325" s="282"/>
      <c r="D325" s="310"/>
      <c r="E325" s="310"/>
      <c r="F325" s="9" t="s">
        <v>229</v>
      </c>
      <c r="G325" s="5" t="s">
        <v>322</v>
      </c>
      <c r="H325" s="33">
        <v>57346</v>
      </c>
      <c r="I325" s="159"/>
      <c r="M325" s="3">
        <f t="shared" si="4"/>
        <v>0</v>
      </c>
    </row>
    <row r="326" spans="1:13" ht="12.75">
      <c r="A326" s="279"/>
      <c r="B326" s="133"/>
      <c r="C326" s="282"/>
      <c r="D326" s="310"/>
      <c r="E326" s="310"/>
      <c r="F326" s="5" t="s">
        <v>66</v>
      </c>
      <c r="G326" s="5" t="s">
        <v>231</v>
      </c>
      <c r="H326" s="33">
        <v>2315</v>
      </c>
      <c r="I326" s="159"/>
      <c r="M326" s="3">
        <f t="shared" si="4"/>
        <v>0</v>
      </c>
    </row>
    <row r="327" spans="1:13" ht="25.5">
      <c r="A327" s="279"/>
      <c r="B327" s="133"/>
      <c r="C327" s="282"/>
      <c r="D327" s="310"/>
      <c r="E327" s="310"/>
      <c r="F327" s="7" t="s">
        <v>17</v>
      </c>
      <c r="G327" s="5" t="s">
        <v>138</v>
      </c>
      <c r="H327" s="33">
        <v>5528</v>
      </c>
      <c r="I327" s="159"/>
      <c r="M327" s="3">
        <f t="shared" si="4"/>
        <v>0</v>
      </c>
    </row>
    <row r="328" spans="1:15" ht="12.75">
      <c r="A328" s="279"/>
      <c r="B328" s="133"/>
      <c r="C328" s="282"/>
      <c r="D328" s="310"/>
      <c r="E328" s="310"/>
      <c r="F328" s="5" t="s">
        <v>46</v>
      </c>
      <c r="G328" s="5" t="s">
        <v>65</v>
      </c>
      <c r="H328" s="33">
        <v>15746</v>
      </c>
      <c r="I328" s="159"/>
      <c r="M328" s="3">
        <f t="shared" si="4"/>
        <v>0</v>
      </c>
      <c r="N328" s="3">
        <f>D316</f>
        <v>366168.89</v>
      </c>
      <c r="O328" s="3">
        <f>E316</f>
        <v>350910.92</v>
      </c>
    </row>
    <row r="329" spans="1:13" ht="13.5" thickBot="1">
      <c r="A329" s="280"/>
      <c r="B329" s="134"/>
      <c r="C329" s="308"/>
      <c r="D329" s="311"/>
      <c r="E329" s="311"/>
      <c r="F329" s="15" t="s">
        <v>74</v>
      </c>
      <c r="G329" s="17"/>
      <c r="H329" s="273">
        <f>SUM(H316:H328)</f>
        <v>296097</v>
      </c>
      <c r="I329" s="246"/>
      <c r="J329" s="3">
        <f>H329</f>
        <v>296097</v>
      </c>
      <c r="K329" s="3"/>
      <c r="M329" s="3">
        <f t="shared" si="4"/>
        <v>0</v>
      </c>
    </row>
    <row r="330" spans="1:13" ht="31.5" customHeight="1">
      <c r="A330" s="293" t="s">
        <v>295</v>
      </c>
      <c r="B330" s="294"/>
      <c r="C330" s="21"/>
      <c r="D330" s="26">
        <v>51600</v>
      </c>
      <c r="E330" s="26">
        <v>30147</v>
      </c>
      <c r="F330" s="206"/>
      <c r="G330" s="23"/>
      <c r="H330" s="22"/>
      <c r="I330" s="22"/>
      <c r="M330" s="3">
        <f t="shared" si="4"/>
        <v>0</v>
      </c>
    </row>
    <row r="331" spans="1:13" ht="12.75">
      <c r="A331" s="18"/>
      <c r="B331" s="18"/>
      <c r="C331" s="38"/>
      <c r="D331" s="39"/>
      <c r="E331" s="39"/>
      <c r="F331" s="40"/>
      <c r="G331" s="18"/>
      <c r="H331" s="52"/>
      <c r="I331" s="52"/>
      <c r="M331" s="3">
        <f t="shared" si="4"/>
        <v>0</v>
      </c>
    </row>
    <row r="332" spans="1:13" ht="12.75">
      <c r="A332" s="18"/>
      <c r="B332" s="18"/>
      <c r="C332" s="38"/>
      <c r="D332" s="39"/>
      <c r="E332" s="39"/>
      <c r="F332" s="40"/>
      <c r="G332" s="18"/>
      <c r="H332" s="52"/>
      <c r="I332" s="52"/>
      <c r="M332" s="3">
        <f t="shared" si="4"/>
        <v>0</v>
      </c>
    </row>
    <row r="333" spans="1:13" ht="12.75">
      <c r="A333" s="18"/>
      <c r="B333" s="18"/>
      <c r="C333" s="38"/>
      <c r="D333" s="39"/>
      <c r="E333" s="39"/>
      <c r="F333" s="40"/>
      <c r="G333" s="18"/>
      <c r="H333" s="52"/>
      <c r="I333" s="52"/>
      <c r="M333" s="3">
        <f t="shared" si="4"/>
        <v>0</v>
      </c>
    </row>
    <row r="334" spans="1:13" ht="12.75">
      <c r="A334" s="18"/>
      <c r="B334" s="18"/>
      <c r="C334" s="38"/>
      <c r="D334" s="39"/>
      <c r="E334" s="39"/>
      <c r="F334" s="40"/>
      <c r="G334" s="18"/>
      <c r="H334" s="52"/>
      <c r="I334" s="52"/>
      <c r="M334" s="3">
        <f t="shared" si="4"/>
        <v>0</v>
      </c>
    </row>
    <row r="335" spans="1:13" ht="12.75">
      <c r="A335" s="18"/>
      <c r="B335" s="18"/>
      <c r="C335" s="38"/>
      <c r="D335" s="39"/>
      <c r="E335" s="39"/>
      <c r="F335" s="40"/>
      <c r="G335" s="18"/>
      <c r="H335" s="52"/>
      <c r="I335" s="52"/>
      <c r="M335" s="3">
        <f t="shared" si="4"/>
        <v>0</v>
      </c>
    </row>
    <row r="336" spans="1:13" ht="12.75">
      <c r="A336" s="18"/>
      <c r="B336" s="18"/>
      <c r="C336" s="38"/>
      <c r="D336" s="39"/>
      <c r="E336" s="39"/>
      <c r="F336" s="40"/>
      <c r="G336" s="18"/>
      <c r="H336" s="52"/>
      <c r="I336" s="52"/>
      <c r="M336" s="3">
        <f t="shared" si="4"/>
        <v>0</v>
      </c>
    </row>
    <row r="337" spans="1:13" ht="12.75">
      <c r="A337" s="18"/>
      <c r="B337" s="18"/>
      <c r="C337" s="38"/>
      <c r="D337" s="39"/>
      <c r="E337" s="39"/>
      <c r="F337" s="40"/>
      <c r="G337" s="18"/>
      <c r="H337" s="52"/>
      <c r="I337" s="52"/>
      <c r="M337" s="3">
        <f t="shared" si="4"/>
        <v>0</v>
      </c>
    </row>
    <row r="338" spans="1:13" ht="12.75">
      <c r="A338" s="18"/>
      <c r="B338" s="18"/>
      <c r="C338" s="38"/>
      <c r="D338" s="39"/>
      <c r="E338" s="39"/>
      <c r="F338" s="40"/>
      <c r="G338" s="18"/>
      <c r="H338" s="52"/>
      <c r="I338" s="52"/>
      <c r="M338" s="3">
        <f t="shared" si="4"/>
        <v>0</v>
      </c>
    </row>
    <row r="339" spans="1:13" ht="12.75">
      <c r="A339" s="18"/>
      <c r="B339" s="18"/>
      <c r="C339" s="38"/>
      <c r="D339" s="39"/>
      <c r="E339" s="39"/>
      <c r="F339" s="40"/>
      <c r="G339" s="18"/>
      <c r="H339" s="52"/>
      <c r="I339" s="52"/>
      <c r="M339" s="3">
        <f t="shared" si="4"/>
        <v>0</v>
      </c>
    </row>
    <row r="340" spans="1:13" ht="12.75">
      <c r="A340" s="18"/>
      <c r="B340" s="18"/>
      <c r="C340" s="38"/>
      <c r="D340" s="39"/>
      <c r="E340" s="39"/>
      <c r="F340" s="40"/>
      <c r="G340" s="18"/>
      <c r="H340" s="52"/>
      <c r="I340" s="52"/>
      <c r="M340" s="3">
        <f t="shared" si="4"/>
        <v>0</v>
      </c>
    </row>
    <row r="341" spans="1:13" ht="12.75">
      <c r="A341" s="18"/>
      <c r="B341" s="18"/>
      <c r="C341" s="38"/>
      <c r="D341" s="39"/>
      <c r="E341" s="39"/>
      <c r="F341" s="40"/>
      <c r="G341" s="18"/>
      <c r="H341" s="52"/>
      <c r="I341" s="52"/>
      <c r="M341" s="3">
        <f t="shared" si="4"/>
        <v>0</v>
      </c>
    </row>
    <row r="342" spans="1:13" ht="12.75">
      <c r="A342" s="18"/>
      <c r="B342" s="18"/>
      <c r="C342" s="38"/>
      <c r="D342" s="39"/>
      <c r="E342" s="39"/>
      <c r="F342" s="40"/>
      <c r="G342" s="18"/>
      <c r="H342" s="52"/>
      <c r="I342" s="52"/>
      <c r="M342" s="3">
        <f t="shared" si="4"/>
        <v>0</v>
      </c>
    </row>
    <row r="343" spans="1:13" ht="12.75">
      <c r="A343" s="18"/>
      <c r="B343" s="18"/>
      <c r="C343" s="38"/>
      <c r="D343" s="39"/>
      <c r="E343" s="39"/>
      <c r="F343" s="40"/>
      <c r="G343" s="18"/>
      <c r="H343" s="52"/>
      <c r="I343" s="52"/>
      <c r="M343" s="3">
        <f t="shared" si="4"/>
        <v>0</v>
      </c>
    </row>
    <row r="344" spans="1:13" ht="12.75">
      <c r="A344" s="18"/>
      <c r="B344" s="18"/>
      <c r="C344" s="38"/>
      <c r="D344" s="39"/>
      <c r="E344" s="39"/>
      <c r="F344" s="40"/>
      <c r="G344" s="18"/>
      <c r="H344" s="52"/>
      <c r="I344" s="52"/>
      <c r="M344" s="3">
        <f t="shared" si="4"/>
        <v>0</v>
      </c>
    </row>
    <row r="345" spans="1:13" ht="12.75">
      <c r="A345" s="18"/>
      <c r="B345" s="18"/>
      <c r="C345" s="38"/>
      <c r="D345" s="39"/>
      <c r="E345" s="39"/>
      <c r="F345" s="40"/>
      <c r="G345" s="18"/>
      <c r="H345" s="52"/>
      <c r="I345" s="52"/>
      <c r="M345" s="3">
        <f t="shared" si="4"/>
        <v>0</v>
      </c>
    </row>
    <row r="346" spans="1:13" ht="12.75">
      <c r="A346" s="18"/>
      <c r="B346" s="18"/>
      <c r="C346" s="38"/>
      <c r="D346" s="39"/>
      <c r="E346" s="39"/>
      <c r="F346" s="40"/>
      <c r="G346" s="18"/>
      <c r="H346" s="52"/>
      <c r="I346" s="52"/>
      <c r="M346" s="3">
        <f t="shared" si="4"/>
        <v>0</v>
      </c>
    </row>
    <row r="347" spans="1:13" ht="12.75">
      <c r="A347" s="18"/>
      <c r="B347" s="18"/>
      <c r="C347" s="38"/>
      <c r="D347" s="39"/>
      <c r="E347" s="39"/>
      <c r="F347" s="40"/>
      <c r="G347" s="18"/>
      <c r="H347" s="52"/>
      <c r="I347" s="52"/>
      <c r="M347" s="3">
        <f t="shared" si="4"/>
        <v>0</v>
      </c>
    </row>
    <row r="348" spans="1:13" s="49" customFormat="1" ht="12.75">
      <c r="A348" s="50"/>
      <c r="B348" s="50"/>
      <c r="C348" s="51"/>
      <c r="D348" s="52"/>
      <c r="E348" s="52"/>
      <c r="F348" s="53"/>
      <c r="G348" s="50"/>
      <c r="H348" s="52"/>
      <c r="I348" s="52"/>
      <c r="M348" s="3">
        <f t="shared" si="4"/>
        <v>0</v>
      </c>
    </row>
    <row r="349" spans="3:13" ht="18">
      <c r="C349" s="3"/>
      <c r="F349" s="101"/>
      <c r="M349" s="3">
        <f aca="true" t="shared" si="5" ref="M349:M418">B349</f>
        <v>0</v>
      </c>
    </row>
    <row r="350" spans="1:13" ht="12.75">
      <c r="A350" s="8" t="s">
        <v>67</v>
      </c>
      <c r="B350" s="8"/>
      <c r="C350" s="12"/>
      <c r="D350" s="3"/>
      <c r="E350" s="3"/>
      <c r="M350" s="3">
        <f t="shared" si="5"/>
        <v>0</v>
      </c>
    </row>
    <row r="351" spans="1:13" ht="13.5" thickBot="1">
      <c r="A351" t="s">
        <v>76</v>
      </c>
      <c r="C351" s="37">
        <v>2139.7</v>
      </c>
      <c r="D351" t="s">
        <v>130</v>
      </c>
      <c r="M351" s="3">
        <f t="shared" si="5"/>
        <v>0</v>
      </c>
    </row>
    <row r="352" spans="1:13" ht="12.75" customHeight="1">
      <c r="A352" s="303" t="s">
        <v>11</v>
      </c>
      <c r="B352" s="295" t="s">
        <v>285</v>
      </c>
      <c r="C352" s="295" t="s">
        <v>160</v>
      </c>
      <c r="D352" s="295" t="s">
        <v>391</v>
      </c>
      <c r="E352" s="295" t="s">
        <v>392</v>
      </c>
      <c r="F352" s="10" t="s">
        <v>0</v>
      </c>
      <c r="G352" s="299" t="s">
        <v>8</v>
      </c>
      <c r="H352" s="300"/>
      <c r="I352" s="297" t="s">
        <v>394</v>
      </c>
      <c r="M352" s="3"/>
    </row>
    <row r="353" spans="1:13" ht="42" customHeight="1" thickBot="1">
      <c r="A353" s="312"/>
      <c r="B353" s="304"/>
      <c r="C353" s="304"/>
      <c r="D353" s="304"/>
      <c r="E353" s="296"/>
      <c r="F353" s="2"/>
      <c r="G353" s="19" t="s">
        <v>9</v>
      </c>
      <c r="H353" s="58" t="s">
        <v>10</v>
      </c>
      <c r="I353" s="298"/>
      <c r="M353" s="3">
        <f t="shared" si="5"/>
        <v>0</v>
      </c>
    </row>
    <row r="354" spans="1:13" ht="12.75">
      <c r="A354" s="278" t="s">
        <v>177</v>
      </c>
      <c r="B354" s="132"/>
      <c r="C354" s="281">
        <v>0</v>
      </c>
      <c r="D354" s="309">
        <v>125595</v>
      </c>
      <c r="E354" s="309">
        <v>122548</v>
      </c>
      <c r="F354" s="24" t="s">
        <v>173</v>
      </c>
      <c r="G354" s="25" t="s">
        <v>2</v>
      </c>
      <c r="H354" s="35">
        <v>1934</v>
      </c>
      <c r="I354" s="157"/>
      <c r="M354" s="3">
        <f t="shared" si="5"/>
        <v>0</v>
      </c>
    </row>
    <row r="355" spans="1:13" ht="12.75">
      <c r="A355" s="279"/>
      <c r="B355" s="133"/>
      <c r="C355" s="282"/>
      <c r="D355" s="310"/>
      <c r="E355" s="310"/>
      <c r="F355" s="21" t="s">
        <v>5</v>
      </c>
      <c r="G355" s="5" t="s">
        <v>2</v>
      </c>
      <c r="H355" s="33">
        <v>351</v>
      </c>
      <c r="I355" s="159"/>
      <c r="M355" s="3">
        <f t="shared" si="5"/>
        <v>0</v>
      </c>
    </row>
    <row r="356" spans="1:13" ht="12.75">
      <c r="A356" s="279"/>
      <c r="B356" s="133"/>
      <c r="C356" s="282"/>
      <c r="D356" s="310"/>
      <c r="E356" s="310"/>
      <c r="F356" s="21" t="s">
        <v>73</v>
      </c>
      <c r="G356" s="5" t="s">
        <v>230</v>
      </c>
      <c r="H356" s="33">
        <v>7297</v>
      </c>
      <c r="I356" s="159"/>
      <c r="M356" s="3"/>
    </row>
    <row r="357" spans="1:13" ht="12.75">
      <c r="A357" s="279"/>
      <c r="B357" s="133"/>
      <c r="C357" s="282"/>
      <c r="D357" s="310"/>
      <c r="E357" s="310"/>
      <c r="F357" s="9" t="s">
        <v>49</v>
      </c>
      <c r="G357" s="5" t="s">
        <v>59</v>
      </c>
      <c r="H357" s="33">
        <v>3548</v>
      </c>
      <c r="I357" s="159"/>
      <c r="M357" s="3">
        <f t="shared" si="5"/>
        <v>0</v>
      </c>
    </row>
    <row r="358" spans="1:13" ht="25.5">
      <c r="A358" s="279"/>
      <c r="B358" s="155">
        <v>-75660.93</v>
      </c>
      <c r="C358" s="282"/>
      <c r="D358" s="310"/>
      <c r="E358" s="310"/>
      <c r="F358" s="7" t="s">
        <v>17</v>
      </c>
      <c r="G358" s="5" t="s">
        <v>138</v>
      </c>
      <c r="H358" s="33">
        <v>1820</v>
      </c>
      <c r="I358" s="159">
        <f>B358+E354-H363</f>
        <v>23417.070000000007</v>
      </c>
      <c r="M358" s="3">
        <f t="shared" si="5"/>
        <v>-75660.93</v>
      </c>
    </row>
    <row r="359" spans="1:15" ht="12.75">
      <c r="A359" s="279"/>
      <c r="B359" s="133"/>
      <c r="C359" s="282"/>
      <c r="D359" s="310"/>
      <c r="E359" s="310"/>
      <c r="F359" s="5" t="s">
        <v>46</v>
      </c>
      <c r="G359" s="5" t="s">
        <v>16</v>
      </c>
      <c r="H359" s="33">
        <v>3973</v>
      </c>
      <c r="I359" s="159"/>
      <c r="M359" s="3">
        <f t="shared" si="5"/>
        <v>0</v>
      </c>
      <c r="N359" s="3">
        <f>D354</f>
        <v>125595</v>
      </c>
      <c r="O359" s="3">
        <f>E354</f>
        <v>122548</v>
      </c>
    </row>
    <row r="360" spans="1:15" ht="25.5">
      <c r="A360" s="279"/>
      <c r="B360" s="133"/>
      <c r="C360" s="282"/>
      <c r="D360" s="310"/>
      <c r="E360" s="310"/>
      <c r="F360" s="218" t="s">
        <v>246</v>
      </c>
      <c r="G360" s="19" t="s">
        <v>2</v>
      </c>
      <c r="H360" s="79">
        <v>1774</v>
      </c>
      <c r="I360" s="159"/>
      <c r="M360" s="3"/>
      <c r="N360" s="3"/>
      <c r="O360" s="3"/>
    </row>
    <row r="361" spans="1:15" ht="25.5">
      <c r="A361" s="279"/>
      <c r="B361" s="133"/>
      <c r="C361" s="282"/>
      <c r="D361" s="310"/>
      <c r="E361" s="310"/>
      <c r="F361" s="9" t="s">
        <v>146</v>
      </c>
      <c r="G361" s="19" t="s">
        <v>323</v>
      </c>
      <c r="H361" s="79">
        <v>2773</v>
      </c>
      <c r="I361" s="159"/>
      <c r="M361" s="3"/>
      <c r="N361" s="3"/>
      <c r="O361" s="3"/>
    </row>
    <row r="362" spans="1:15" ht="12.75">
      <c r="A362" s="279"/>
      <c r="B362" s="133"/>
      <c r="C362" s="282"/>
      <c r="D362" s="310"/>
      <c r="E362" s="310"/>
      <c r="F362" s="220"/>
      <c r="G362" s="19"/>
      <c r="H362" s="79"/>
      <c r="I362" s="159"/>
      <c r="M362" s="3"/>
      <c r="N362" s="3"/>
      <c r="O362" s="3"/>
    </row>
    <row r="363" spans="1:13" ht="13.5" thickBot="1">
      <c r="A363" s="280"/>
      <c r="B363" s="134"/>
      <c r="C363" s="308"/>
      <c r="D363" s="311"/>
      <c r="E363" s="311"/>
      <c r="F363" s="15" t="s">
        <v>74</v>
      </c>
      <c r="G363" s="17"/>
      <c r="H363" s="242">
        <f>SUM(H354:H361)</f>
        <v>23470</v>
      </c>
      <c r="I363" s="246"/>
      <c r="J363" s="3">
        <f>H363</f>
        <v>23470</v>
      </c>
      <c r="M363" s="3">
        <f t="shared" si="5"/>
        <v>0</v>
      </c>
    </row>
    <row r="364" spans="1:13" ht="12.75">
      <c r="A364" s="18"/>
      <c r="B364" s="18"/>
      <c r="C364" s="38"/>
      <c r="D364" s="39"/>
      <c r="E364" s="39"/>
      <c r="F364" s="40"/>
      <c r="G364" s="18"/>
      <c r="H364" s="52"/>
      <c r="I364" s="52"/>
      <c r="M364" s="3">
        <f t="shared" si="5"/>
        <v>0</v>
      </c>
    </row>
    <row r="365" spans="1:13" ht="12.75">
      <c r="A365" s="18"/>
      <c r="B365" s="18"/>
      <c r="C365" s="38"/>
      <c r="D365" s="39"/>
      <c r="E365" s="39"/>
      <c r="F365" s="40"/>
      <c r="G365" s="18"/>
      <c r="H365" s="52"/>
      <c r="I365" s="52"/>
      <c r="M365" s="3">
        <f t="shared" si="5"/>
        <v>0</v>
      </c>
    </row>
    <row r="366" spans="1:13" ht="12.75">
      <c r="A366" s="18"/>
      <c r="B366" s="18"/>
      <c r="C366" s="38"/>
      <c r="D366" s="39"/>
      <c r="E366" s="39"/>
      <c r="F366" s="40"/>
      <c r="G366" s="18"/>
      <c r="H366" s="52"/>
      <c r="I366" s="52"/>
      <c r="M366" s="3">
        <f t="shared" si="5"/>
        <v>0</v>
      </c>
    </row>
    <row r="367" spans="1:13" ht="12.75">
      <c r="A367" s="18"/>
      <c r="B367" s="18"/>
      <c r="C367" s="38"/>
      <c r="D367" s="39"/>
      <c r="E367" s="39"/>
      <c r="F367" s="40"/>
      <c r="G367" s="18"/>
      <c r="H367" s="52"/>
      <c r="I367" s="52"/>
      <c r="M367" s="3">
        <f t="shared" si="5"/>
        <v>0</v>
      </c>
    </row>
    <row r="368" spans="1:13" ht="12.75">
      <c r="A368" s="18"/>
      <c r="B368" s="18"/>
      <c r="C368" s="38"/>
      <c r="D368" s="39"/>
      <c r="E368" s="39"/>
      <c r="F368" s="40"/>
      <c r="G368" s="18"/>
      <c r="H368" s="52"/>
      <c r="I368" s="52"/>
      <c r="M368" s="3">
        <f t="shared" si="5"/>
        <v>0</v>
      </c>
    </row>
    <row r="369" spans="1:13" ht="12.75">
      <c r="A369" s="18"/>
      <c r="B369" s="18"/>
      <c r="C369" s="38"/>
      <c r="D369" s="39"/>
      <c r="E369" s="39"/>
      <c r="F369" s="40"/>
      <c r="G369" s="18"/>
      <c r="H369" s="52"/>
      <c r="I369" s="52"/>
      <c r="M369" s="3">
        <f t="shared" si="5"/>
        <v>0</v>
      </c>
    </row>
    <row r="370" spans="1:13" ht="12.75">
      <c r="A370" s="18"/>
      <c r="B370" s="18"/>
      <c r="C370" s="38"/>
      <c r="D370" s="39"/>
      <c r="E370" s="39"/>
      <c r="F370" s="40"/>
      <c r="G370" s="18"/>
      <c r="H370" s="52"/>
      <c r="I370" s="52"/>
      <c r="M370" s="3">
        <f t="shared" si="5"/>
        <v>0</v>
      </c>
    </row>
    <row r="371" spans="1:13" ht="12.75">
      <c r="A371" s="18"/>
      <c r="B371" s="18"/>
      <c r="C371" s="38"/>
      <c r="D371" s="39"/>
      <c r="E371" s="39"/>
      <c r="F371" s="40"/>
      <c r="G371" s="18"/>
      <c r="H371" s="52"/>
      <c r="I371" s="52"/>
      <c r="M371" s="3">
        <f t="shared" si="5"/>
        <v>0</v>
      </c>
    </row>
    <row r="372" spans="1:13" ht="12.75">
      <c r="A372" s="18"/>
      <c r="B372" s="18"/>
      <c r="C372" s="38"/>
      <c r="D372" s="39"/>
      <c r="E372" s="39"/>
      <c r="F372" s="40"/>
      <c r="G372" s="18"/>
      <c r="H372" s="52"/>
      <c r="I372" s="52"/>
      <c r="M372" s="3">
        <f t="shared" si="5"/>
        <v>0</v>
      </c>
    </row>
    <row r="373" spans="1:13" ht="12.75">
      <c r="A373" s="18"/>
      <c r="B373" s="18"/>
      <c r="C373" s="38"/>
      <c r="D373" s="39"/>
      <c r="E373" s="39"/>
      <c r="F373" s="40"/>
      <c r="G373" s="18"/>
      <c r="H373" s="52"/>
      <c r="I373" s="52"/>
      <c r="M373" s="3">
        <f t="shared" si="5"/>
        <v>0</v>
      </c>
    </row>
    <row r="374" spans="1:13" ht="12.75">
      <c r="A374" s="18"/>
      <c r="B374" s="18"/>
      <c r="C374" s="38"/>
      <c r="D374" s="39"/>
      <c r="E374" s="39"/>
      <c r="F374" s="40"/>
      <c r="G374" s="18"/>
      <c r="H374" s="52"/>
      <c r="I374" s="52"/>
      <c r="M374" s="3">
        <f t="shared" si="5"/>
        <v>0</v>
      </c>
    </row>
    <row r="375" spans="1:13" ht="12.75">
      <c r="A375" s="18"/>
      <c r="B375" s="18"/>
      <c r="C375" s="38"/>
      <c r="D375" s="39"/>
      <c r="E375" s="39"/>
      <c r="F375" s="40"/>
      <c r="G375" s="18"/>
      <c r="H375" s="52"/>
      <c r="I375" s="52"/>
      <c r="M375" s="3">
        <f t="shared" si="5"/>
        <v>0</v>
      </c>
    </row>
    <row r="376" spans="1:13" ht="12.75">
      <c r="A376" s="18"/>
      <c r="B376" s="18"/>
      <c r="C376" s="38"/>
      <c r="D376" s="39"/>
      <c r="E376" s="39"/>
      <c r="F376" s="40"/>
      <c r="G376" s="18"/>
      <c r="H376" s="52"/>
      <c r="I376" s="52"/>
      <c r="M376" s="3">
        <f t="shared" si="5"/>
        <v>0</v>
      </c>
    </row>
    <row r="377" spans="1:13" ht="12.75">
      <c r="A377" s="18"/>
      <c r="B377" s="18"/>
      <c r="C377" s="38"/>
      <c r="D377" s="39"/>
      <c r="E377" s="39"/>
      <c r="F377" s="40"/>
      <c r="G377" s="18"/>
      <c r="H377" s="52"/>
      <c r="I377" s="52"/>
      <c r="M377" s="3">
        <f t="shared" si="5"/>
        <v>0</v>
      </c>
    </row>
    <row r="378" spans="1:13" ht="12.75">
      <c r="A378" s="18"/>
      <c r="B378" s="18"/>
      <c r="C378" s="38"/>
      <c r="D378" s="39"/>
      <c r="E378" s="39"/>
      <c r="F378" s="40"/>
      <c r="G378" s="18"/>
      <c r="H378" s="52"/>
      <c r="I378" s="52"/>
      <c r="M378" s="3">
        <f t="shared" si="5"/>
        <v>0</v>
      </c>
    </row>
    <row r="379" spans="1:13" ht="12.75">
      <c r="A379" s="18"/>
      <c r="B379" s="18"/>
      <c r="C379" s="38"/>
      <c r="D379" s="39"/>
      <c r="E379" s="39"/>
      <c r="F379" s="40"/>
      <c r="G379" s="18"/>
      <c r="H379" s="52"/>
      <c r="I379" s="52"/>
      <c r="M379" s="3">
        <f t="shared" si="5"/>
        <v>0</v>
      </c>
    </row>
    <row r="380" spans="1:13" ht="12.75">
      <c r="A380" s="18"/>
      <c r="B380" s="18"/>
      <c r="C380" s="38"/>
      <c r="D380" s="39"/>
      <c r="E380" s="39"/>
      <c r="F380" s="40"/>
      <c r="G380" s="18"/>
      <c r="H380" s="52"/>
      <c r="I380" s="52"/>
      <c r="M380" s="3">
        <f t="shared" si="5"/>
        <v>0</v>
      </c>
    </row>
    <row r="381" spans="1:13" s="49" customFormat="1" ht="12.75">
      <c r="A381" s="50"/>
      <c r="B381" s="50"/>
      <c r="C381" s="51"/>
      <c r="D381" s="52"/>
      <c r="E381" s="52"/>
      <c r="F381" s="53"/>
      <c r="G381" s="50"/>
      <c r="H381" s="52"/>
      <c r="I381" s="52"/>
      <c r="M381" s="3">
        <f t="shared" si="5"/>
        <v>0</v>
      </c>
    </row>
    <row r="382" spans="3:13" ht="12.75">
      <c r="C382" s="3"/>
      <c r="M382" s="3">
        <f t="shared" si="5"/>
        <v>0</v>
      </c>
    </row>
    <row r="383" spans="1:13" ht="18">
      <c r="A383" s="8" t="s">
        <v>69</v>
      </c>
      <c r="B383" s="8"/>
      <c r="C383" s="12"/>
      <c r="D383" s="3"/>
      <c r="E383" s="3"/>
      <c r="F383" s="101"/>
      <c r="M383" s="3">
        <f t="shared" si="5"/>
        <v>0</v>
      </c>
    </row>
    <row r="384" spans="1:13" ht="13.5" thickBot="1">
      <c r="A384" t="s">
        <v>76</v>
      </c>
      <c r="C384" s="37">
        <v>14566.08</v>
      </c>
      <c r="D384" t="s">
        <v>130</v>
      </c>
      <c r="M384" s="3">
        <f t="shared" si="5"/>
        <v>0</v>
      </c>
    </row>
    <row r="385" spans="1:13" ht="12.75" customHeight="1">
      <c r="A385" s="303" t="s">
        <v>11</v>
      </c>
      <c r="B385" s="295" t="s">
        <v>285</v>
      </c>
      <c r="C385" s="295" t="s">
        <v>160</v>
      </c>
      <c r="D385" s="295" t="s">
        <v>391</v>
      </c>
      <c r="E385" s="295" t="s">
        <v>392</v>
      </c>
      <c r="F385" s="10" t="s">
        <v>0</v>
      </c>
      <c r="G385" s="299" t="s">
        <v>8</v>
      </c>
      <c r="H385" s="300"/>
      <c r="I385" s="297" t="s">
        <v>394</v>
      </c>
      <c r="M385" s="3"/>
    </row>
    <row r="386" spans="1:13" ht="39.75" customHeight="1" thickBot="1">
      <c r="A386" s="312"/>
      <c r="B386" s="296"/>
      <c r="C386" s="304"/>
      <c r="D386" s="304"/>
      <c r="E386" s="296"/>
      <c r="F386" s="2"/>
      <c r="G386" s="19" t="s">
        <v>9</v>
      </c>
      <c r="H386" s="58" t="s">
        <v>10</v>
      </c>
      <c r="I386" s="298"/>
      <c r="M386" s="3">
        <f t="shared" si="5"/>
        <v>0</v>
      </c>
    </row>
    <row r="387" spans="1:13" ht="12.75">
      <c r="A387" s="278" t="s">
        <v>13</v>
      </c>
      <c r="B387" s="132"/>
      <c r="C387" s="281">
        <v>723605</v>
      </c>
      <c r="D387" s="309">
        <v>864612</v>
      </c>
      <c r="E387" s="309">
        <v>827212</v>
      </c>
      <c r="F387" s="41" t="s">
        <v>32</v>
      </c>
      <c r="G387" s="42" t="s">
        <v>232</v>
      </c>
      <c r="H387" s="35">
        <v>11237</v>
      </c>
      <c r="I387" s="157"/>
      <c r="M387" s="3">
        <f t="shared" si="5"/>
        <v>0</v>
      </c>
    </row>
    <row r="388" spans="1:13" ht="12.75">
      <c r="A388" s="279"/>
      <c r="B388" s="133"/>
      <c r="C388" s="282"/>
      <c r="D388" s="310"/>
      <c r="E388" s="310"/>
      <c r="F388" s="36" t="s">
        <v>327</v>
      </c>
      <c r="G388" s="75" t="s">
        <v>328</v>
      </c>
      <c r="H388" s="68">
        <v>610</v>
      </c>
      <c r="I388" s="159"/>
      <c r="M388" s="3"/>
    </row>
    <row r="389" spans="1:13" ht="12.75">
      <c r="A389" s="279"/>
      <c r="B389" s="133"/>
      <c r="C389" s="282"/>
      <c r="D389" s="310"/>
      <c r="E389" s="310"/>
      <c r="F389" s="43" t="s">
        <v>4</v>
      </c>
      <c r="G389" s="44" t="s">
        <v>287</v>
      </c>
      <c r="H389" s="33">
        <v>436004</v>
      </c>
      <c r="I389" s="159"/>
      <c r="M389" s="3">
        <f t="shared" si="5"/>
        <v>0</v>
      </c>
    </row>
    <row r="390" spans="1:13" ht="12.75">
      <c r="A390" s="279"/>
      <c r="B390" s="133"/>
      <c r="C390" s="282"/>
      <c r="D390" s="310"/>
      <c r="E390" s="310"/>
      <c r="F390" s="43" t="s">
        <v>233</v>
      </c>
      <c r="G390" s="44" t="s">
        <v>153</v>
      </c>
      <c r="H390" s="33">
        <v>44751</v>
      </c>
      <c r="I390" s="159"/>
      <c r="M390" s="3">
        <f t="shared" si="5"/>
        <v>0</v>
      </c>
    </row>
    <row r="391" spans="1:13" ht="12.75">
      <c r="A391" s="279"/>
      <c r="B391" s="133"/>
      <c r="C391" s="282"/>
      <c r="D391" s="310"/>
      <c r="E391" s="310"/>
      <c r="F391" s="45" t="s">
        <v>234</v>
      </c>
      <c r="G391" s="44" t="s">
        <v>2</v>
      </c>
      <c r="H391" s="33">
        <v>814</v>
      </c>
      <c r="I391" s="159"/>
      <c r="M391" s="3">
        <f t="shared" si="5"/>
        <v>0</v>
      </c>
    </row>
    <row r="392" spans="1:13" ht="12.75">
      <c r="A392" s="279"/>
      <c r="B392" s="133"/>
      <c r="C392" s="282"/>
      <c r="D392" s="310"/>
      <c r="E392" s="310"/>
      <c r="F392" s="45" t="s">
        <v>235</v>
      </c>
      <c r="G392" s="44" t="s">
        <v>2</v>
      </c>
      <c r="H392" s="33">
        <v>822</v>
      </c>
      <c r="I392" s="159"/>
      <c r="M392" s="3">
        <f t="shared" si="5"/>
        <v>0</v>
      </c>
    </row>
    <row r="393" spans="1:13" ht="12.75">
      <c r="A393" s="279"/>
      <c r="B393" s="133"/>
      <c r="C393" s="282"/>
      <c r="D393" s="310"/>
      <c r="E393" s="310"/>
      <c r="F393" s="45" t="s">
        <v>236</v>
      </c>
      <c r="G393" s="44" t="s">
        <v>142</v>
      </c>
      <c r="H393" s="33">
        <v>2302</v>
      </c>
      <c r="I393" s="159"/>
      <c r="M393" s="3">
        <f t="shared" si="5"/>
        <v>0</v>
      </c>
    </row>
    <row r="394" spans="1:13" ht="25.5">
      <c r="A394" s="279"/>
      <c r="B394" s="133"/>
      <c r="C394" s="282"/>
      <c r="D394" s="310"/>
      <c r="E394" s="310"/>
      <c r="F394" s="158" t="s">
        <v>58</v>
      </c>
      <c r="G394" s="44" t="s">
        <v>153</v>
      </c>
      <c r="H394" s="33">
        <v>161083</v>
      </c>
      <c r="I394" s="159"/>
      <c r="M394" s="3">
        <f t="shared" si="5"/>
        <v>0</v>
      </c>
    </row>
    <row r="395" spans="1:13" ht="25.5">
      <c r="A395" s="279"/>
      <c r="B395" s="133"/>
      <c r="C395" s="282"/>
      <c r="D395" s="310"/>
      <c r="E395" s="310"/>
      <c r="F395" s="45" t="s">
        <v>70</v>
      </c>
      <c r="G395" s="44" t="s">
        <v>1</v>
      </c>
      <c r="H395" s="33">
        <v>298007</v>
      </c>
      <c r="I395" s="159"/>
      <c r="M395" s="3">
        <f t="shared" si="5"/>
        <v>0</v>
      </c>
    </row>
    <row r="396" spans="1:13" ht="12.75">
      <c r="A396" s="279"/>
      <c r="B396" s="133"/>
      <c r="C396" s="282"/>
      <c r="D396" s="310"/>
      <c r="E396" s="310"/>
      <c r="F396" s="45" t="s">
        <v>211</v>
      </c>
      <c r="G396" s="44" t="s">
        <v>237</v>
      </c>
      <c r="H396" s="33">
        <v>12945</v>
      </c>
      <c r="I396" s="159"/>
      <c r="M396" s="3">
        <f t="shared" si="5"/>
        <v>0</v>
      </c>
    </row>
    <row r="397" spans="1:13" ht="25.5">
      <c r="A397" s="279"/>
      <c r="B397" s="133"/>
      <c r="C397" s="282"/>
      <c r="D397" s="310"/>
      <c r="E397" s="310"/>
      <c r="F397" s="9" t="s">
        <v>165</v>
      </c>
      <c r="G397" s="44" t="s">
        <v>85</v>
      </c>
      <c r="H397" s="33">
        <v>3152</v>
      </c>
      <c r="I397" s="159"/>
      <c r="M397" s="3">
        <f t="shared" si="5"/>
        <v>0</v>
      </c>
    </row>
    <row r="398" spans="1:13" ht="38.25">
      <c r="A398" s="279"/>
      <c r="B398" s="155">
        <v>601190.33</v>
      </c>
      <c r="C398" s="282"/>
      <c r="D398" s="310"/>
      <c r="E398" s="310"/>
      <c r="F398" s="45" t="s">
        <v>248</v>
      </c>
      <c r="G398" s="44" t="s">
        <v>237</v>
      </c>
      <c r="H398" s="33">
        <v>12077</v>
      </c>
      <c r="I398" s="159">
        <f>B398+E387-H410</f>
        <v>-117515.66999999993</v>
      </c>
      <c r="M398" s="3">
        <f t="shared" si="5"/>
        <v>601190.33</v>
      </c>
    </row>
    <row r="399" spans="1:13" ht="25.5">
      <c r="A399" s="279"/>
      <c r="B399" s="133"/>
      <c r="C399" s="282"/>
      <c r="D399" s="310"/>
      <c r="E399" s="310"/>
      <c r="F399" s="45" t="s">
        <v>71</v>
      </c>
      <c r="G399" s="44" t="s">
        <v>238</v>
      </c>
      <c r="H399" s="33">
        <v>23502</v>
      </c>
      <c r="I399" s="159"/>
      <c r="M399" s="3">
        <f t="shared" si="5"/>
        <v>0</v>
      </c>
    </row>
    <row r="400" spans="1:13" ht="12.75">
      <c r="A400" s="279"/>
      <c r="B400" s="133"/>
      <c r="C400" s="282"/>
      <c r="D400" s="310"/>
      <c r="E400" s="310"/>
      <c r="F400" s="45" t="s">
        <v>40</v>
      </c>
      <c r="G400" s="44"/>
      <c r="H400" s="33"/>
      <c r="I400" s="159"/>
      <c r="M400" s="3">
        <f t="shared" si="5"/>
        <v>0</v>
      </c>
    </row>
    <row r="401" spans="1:13" ht="12.75">
      <c r="A401" s="279"/>
      <c r="B401" s="133"/>
      <c r="C401" s="282"/>
      <c r="D401" s="310"/>
      <c r="E401" s="310"/>
      <c r="F401" s="45" t="s">
        <v>49</v>
      </c>
      <c r="G401" s="44" t="s">
        <v>239</v>
      </c>
      <c r="H401" s="33">
        <v>361605</v>
      </c>
      <c r="I401" s="159"/>
      <c r="M401" s="3">
        <f t="shared" si="5"/>
        <v>0</v>
      </c>
    </row>
    <row r="402" spans="1:13" ht="12.75">
      <c r="A402" s="279"/>
      <c r="B402" s="133"/>
      <c r="C402" s="282"/>
      <c r="D402" s="310"/>
      <c r="E402" s="310"/>
      <c r="F402" s="45" t="s">
        <v>23</v>
      </c>
      <c r="G402" s="44" t="s">
        <v>59</v>
      </c>
      <c r="H402" s="33">
        <v>5387</v>
      </c>
      <c r="I402" s="159"/>
      <c r="M402" s="3">
        <f t="shared" si="5"/>
        <v>0</v>
      </c>
    </row>
    <row r="403" spans="1:13" ht="12.75">
      <c r="A403" s="279"/>
      <c r="B403" s="133"/>
      <c r="C403" s="282"/>
      <c r="D403" s="310"/>
      <c r="E403" s="310"/>
      <c r="F403" s="45" t="s">
        <v>62</v>
      </c>
      <c r="G403" s="44" t="s">
        <v>324</v>
      </c>
      <c r="H403" s="33">
        <v>32956</v>
      </c>
      <c r="I403" s="159"/>
      <c r="J403" s="49"/>
      <c r="K403" s="49"/>
      <c r="M403" s="3">
        <f t="shared" si="5"/>
        <v>0</v>
      </c>
    </row>
    <row r="404" spans="1:13" ht="12.75">
      <c r="A404" s="279"/>
      <c r="B404" s="133"/>
      <c r="C404" s="282"/>
      <c r="D404" s="310"/>
      <c r="E404" s="310"/>
      <c r="F404" s="44" t="s">
        <v>15</v>
      </c>
      <c r="G404" s="44" t="s">
        <v>240</v>
      </c>
      <c r="H404" s="33">
        <v>40525</v>
      </c>
      <c r="I404" s="159"/>
      <c r="M404" s="3">
        <f t="shared" si="5"/>
        <v>0</v>
      </c>
    </row>
    <row r="405" spans="1:13" ht="12.75">
      <c r="A405" s="279"/>
      <c r="B405" s="133"/>
      <c r="C405" s="282"/>
      <c r="D405" s="310"/>
      <c r="E405" s="310"/>
      <c r="F405" s="44" t="s">
        <v>66</v>
      </c>
      <c r="G405" s="44" t="s">
        <v>325</v>
      </c>
      <c r="H405" s="33">
        <v>14786</v>
      </c>
      <c r="I405" s="159"/>
      <c r="M405" s="3">
        <f t="shared" si="5"/>
        <v>0</v>
      </c>
    </row>
    <row r="406" spans="1:13" ht="25.5">
      <c r="A406" s="279"/>
      <c r="B406" s="133"/>
      <c r="C406" s="282"/>
      <c r="D406" s="310"/>
      <c r="E406" s="310"/>
      <c r="F406" s="46" t="s">
        <v>17</v>
      </c>
      <c r="G406" s="44" t="s">
        <v>240</v>
      </c>
      <c r="H406" s="33">
        <v>11281</v>
      </c>
      <c r="I406" s="159"/>
      <c r="M406" s="3">
        <f t="shared" si="5"/>
        <v>0</v>
      </c>
    </row>
    <row r="407" spans="1:13" ht="12.75">
      <c r="A407" s="279"/>
      <c r="B407" s="133"/>
      <c r="C407" s="282"/>
      <c r="D407" s="310"/>
      <c r="E407" s="310"/>
      <c r="F407" s="44" t="s">
        <v>46</v>
      </c>
      <c r="G407" s="44" t="s">
        <v>252</v>
      </c>
      <c r="H407" s="33">
        <v>59363</v>
      </c>
      <c r="I407" s="159"/>
      <c r="M407" s="3">
        <f t="shared" si="5"/>
        <v>0</v>
      </c>
    </row>
    <row r="408" spans="1:13" ht="12.75">
      <c r="A408" s="279"/>
      <c r="B408" s="133"/>
      <c r="C408" s="282"/>
      <c r="D408" s="310"/>
      <c r="E408" s="310"/>
      <c r="F408" s="47" t="s">
        <v>3</v>
      </c>
      <c r="G408" s="47" t="s">
        <v>25</v>
      </c>
      <c r="H408" s="79">
        <v>10082</v>
      </c>
      <c r="I408" s="159"/>
      <c r="M408" s="3">
        <f t="shared" si="5"/>
        <v>0</v>
      </c>
    </row>
    <row r="409" spans="1:13" ht="25.5">
      <c r="A409" s="279"/>
      <c r="B409" s="133"/>
      <c r="C409" s="282"/>
      <c r="D409" s="310"/>
      <c r="E409" s="310"/>
      <c r="F409" s="221" t="s">
        <v>326</v>
      </c>
      <c r="G409" s="47" t="s">
        <v>2</v>
      </c>
      <c r="H409" s="79">
        <v>2627</v>
      </c>
      <c r="I409" s="159"/>
      <c r="M409" s="3"/>
    </row>
    <row r="410" spans="1:15" ht="13.5" thickBot="1">
      <c r="A410" s="280"/>
      <c r="B410" s="134"/>
      <c r="C410" s="308"/>
      <c r="D410" s="311"/>
      <c r="E410" s="311"/>
      <c r="F410" s="15" t="s">
        <v>74</v>
      </c>
      <c r="G410" s="17"/>
      <c r="H410" s="242">
        <f>SUM(H387:H409)</f>
        <v>1545918</v>
      </c>
      <c r="I410" s="246"/>
      <c r="J410" s="98">
        <f>H410</f>
        <v>1545918</v>
      </c>
      <c r="M410" s="3">
        <f t="shared" si="5"/>
        <v>0</v>
      </c>
      <c r="N410" s="3">
        <f>D387</f>
        <v>864612</v>
      </c>
      <c r="O410" s="3">
        <f>E387</f>
        <v>827212</v>
      </c>
    </row>
    <row r="411" spans="1:13" ht="12.75">
      <c r="A411" s="18"/>
      <c r="B411" s="18"/>
      <c r="C411" s="38"/>
      <c r="D411" s="39"/>
      <c r="E411" s="39"/>
      <c r="F411" s="40"/>
      <c r="G411" s="18"/>
      <c r="H411" s="52"/>
      <c r="I411" s="52"/>
      <c r="M411" s="3">
        <f t="shared" si="5"/>
        <v>0</v>
      </c>
    </row>
    <row r="412" spans="1:13" ht="12.75">
      <c r="A412" s="18"/>
      <c r="B412" s="18"/>
      <c r="C412" s="38"/>
      <c r="D412" s="39"/>
      <c r="E412" s="39"/>
      <c r="F412" s="40"/>
      <c r="G412" s="18"/>
      <c r="H412" s="52"/>
      <c r="I412" s="52"/>
      <c r="M412" s="3">
        <f t="shared" si="5"/>
        <v>0</v>
      </c>
    </row>
    <row r="413" spans="1:13" ht="12.75">
      <c r="A413" s="18"/>
      <c r="B413" s="18"/>
      <c r="C413" s="38"/>
      <c r="D413" s="39"/>
      <c r="E413" s="39"/>
      <c r="F413" s="40"/>
      <c r="G413" s="18"/>
      <c r="H413" s="52"/>
      <c r="I413" s="52"/>
      <c r="M413" s="3">
        <f t="shared" si="5"/>
        <v>0</v>
      </c>
    </row>
    <row r="414" spans="1:13" ht="12.75">
      <c r="A414" s="18"/>
      <c r="B414" s="18"/>
      <c r="C414" s="38"/>
      <c r="D414" s="39"/>
      <c r="E414" s="39"/>
      <c r="F414" s="40"/>
      <c r="G414" s="18"/>
      <c r="H414" s="52"/>
      <c r="I414" s="52"/>
      <c r="M414" s="3">
        <f t="shared" si="5"/>
        <v>0</v>
      </c>
    </row>
    <row r="415" spans="1:13" ht="12.75">
      <c r="A415" s="18"/>
      <c r="B415" s="18"/>
      <c r="C415" s="38"/>
      <c r="D415" s="39"/>
      <c r="E415" s="39"/>
      <c r="F415" s="40"/>
      <c r="G415" s="18"/>
      <c r="H415" s="52"/>
      <c r="I415" s="52"/>
      <c r="M415" s="3">
        <f t="shared" si="5"/>
        <v>0</v>
      </c>
    </row>
    <row r="416" spans="1:13" ht="12.75">
      <c r="A416" s="18"/>
      <c r="B416" s="18"/>
      <c r="C416" s="38"/>
      <c r="D416" s="39"/>
      <c r="E416" s="39"/>
      <c r="F416" s="40"/>
      <c r="G416" s="18"/>
      <c r="H416" s="52"/>
      <c r="I416" s="52"/>
      <c r="M416" s="3">
        <f t="shared" si="5"/>
        <v>0</v>
      </c>
    </row>
    <row r="417" spans="1:13" ht="12.75">
      <c r="A417" s="18"/>
      <c r="B417" s="18"/>
      <c r="C417" s="38"/>
      <c r="D417" s="39"/>
      <c r="E417" s="39"/>
      <c r="F417" s="40"/>
      <c r="G417" s="18"/>
      <c r="H417" s="52"/>
      <c r="I417" s="52"/>
      <c r="M417" s="3">
        <f t="shared" si="5"/>
        <v>0</v>
      </c>
    </row>
    <row r="418" spans="1:13" s="49" customFormat="1" ht="12.75">
      <c r="A418" s="50"/>
      <c r="B418" s="50"/>
      <c r="C418" s="51"/>
      <c r="D418" s="52"/>
      <c r="E418" s="52"/>
      <c r="F418" s="53"/>
      <c r="G418" s="50"/>
      <c r="H418" s="52"/>
      <c r="I418" s="52"/>
      <c r="M418" s="3">
        <f t="shared" si="5"/>
        <v>0</v>
      </c>
    </row>
    <row r="419" spans="3:13" ht="12.75">
      <c r="C419" s="3"/>
      <c r="M419" s="3">
        <f aca="true" t="shared" si="6" ref="M419:M485">B419</f>
        <v>0</v>
      </c>
    </row>
    <row r="420" spans="1:13" ht="18">
      <c r="A420" s="8" t="s">
        <v>72</v>
      </c>
      <c r="B420" s="8"/>
      <c r="C420" s="12"/>
      <c r="D420" s="3"/>
      <c r="E420" s="3"/>
      <c r="F420" s="101"/>
      <c r="M420" s="3">
        <f t="shared" si="6"/>
        <v>0</v>
      </c>
    </row>
    <row r="421" spans="1:13" ht="13.5" thickBot="1">
      <c r="A421" t="s">
        <v>76</v>
      </c>
      <c r="C421" s="37">
        <v>8268.77</v>
      </c>
      <c r="D421" t="s">
        <v>130</v>
      </c>
      <c r="M421" s="3">
        <f t="shared" si="6"/>
        <v>0</v>
      </c>
    </row>
    <row r="422" spans="1:13" ht="12.75" customHeight="1">
      <c r="A422" s="303" t="s">
        <v>11</v>
      </c>
      <c r="B422" s="295" t="s">
        <v>285</v>
      </c>
      <c r="C422" s="295" t="s">
        <v>160</v>
      </c>
      <c r="D422" s="295" t="s">
        <v>391</v>
      </c>
      <c r="E422" s="295" t="s">
        <v>392</v>
      </c>
      <c r="F422" s="10" t="s">
        <v>0</v>
      </c>
      <c r="G422" s="299" t="s">
        <v>8</v>
      </c>
      <c r="H422" s="300"/>
      <c r="I422" s="297" t="s">
        <v>394</v>
      </c>
      <c r="M422" s="3"/>
    </row>
    <row r="423" spans="1:13" ht="36" customHeight="1" thickBot="1">
      <c r="A423" s="312"/>
      <c r="B423" s="296"/>
      <c r="C423" s="304"/>
      <c r="D423" s="304"/>
      <c r="E423" s="296"/>
      <c r="F423" s="2"/>
      <c r="G423" s="19" t="s">
        <v>9</v>
      </c>
      <c r="H423" s="58" t="s">
        <v>10</v>
      </c>
      <c r="I423" s="298"/>
      <c r="M423" s="3">
        <f t="shared" si="6"/>
        <v>0</v>
      </c>
    </row>
    <row r="424" spans="1:13" ht="12.75">
      <c r="A424" s="335" t="s">
        <v>13</v>
      </c>
      <c r="B424" s="122"/>
      <c r="C424" s="336">
        <v>394390</v>
      </c>
      <c r="D424" s="337">
        <v>487096</v>
      </c>
      <c r="E424" s="309">
        <v>437737</v>
      </c>
      <c r="F424" s="41" t="s">
        <v>32</v>
      </c>
      <c r="G424" s="25" t="s">
        <v>206</v>
      </c>
      <c r="H424" s="35">
        <v>835</v>
      </c>
      <c r="I424" s="157"/>
      <c r="M424" s="3">
        <f t="shared" si="6"/>
        <v>0</v>
      </c>
    </row>
    <row r="425" spans="1:13" ht="26.25" thickBot="1">
      <c r="A425" s="307"/>
      <c r="B425" s="123"/>
      <c r="C425" s="284"/>
      <c r="D425" s="338"/>
      <c r="E425" s="310"/>
      <c r="F425" s="218" t="s">
        <v>246</v>
      </c>
      <c r="G425" s="23" t="s">
        <v>2</v>
      </c>
      <c r="H425" s="68">
        <v>427</v>
      </c>
      <c r="I425" s="159"/>
      <c r="M425" s="3"/>
    </row>
    <row r="426" spans="1:13" ht="12.75">
      <c r="A426" s="307"/>
      <c r="B426" s="123"/>
      <c r="C426" s="284"/>
      <c r="D426" s="338"/>
      <c r="E426" s="310"/>
      <c r="F426" s="24" t="s">
        <v>73</v>
      </c>
      <c r="G426" s="5" t="s">
        <v>329</v>
      </c>
      <c r="H426" s="33">
        <v>371583</v>
      </c>
      <c r="I426" s="159"/>
      <c r="M426" s="3">
        <f t="shared" si="6"/>
        <v>0</v>
      </c>
    </row>
    <row r="427" spans="1:13" ht="12.75">
      <c r="A427" s="307"/>
      <c r="B427" s="123"/>
      <c r="C427" s="284"/>
      <c r="D427" s="338"/>
      <c r="E427" s="310"/>
      <c r="F427" s="6" t="s">
        <v>5</v>
      </c>
      <c r="G427" s="5" t="s">
        <v>2</v>
      </c>
      <c r="H427" s="33">
        <v>3081</v>
      </c>
      <c r="I427" s="159"/>
      <c r="M427" s="3">
        <f t="shared" si="6"/>
        <v>0</v>
      </c>
    </row>
    <row r="428" spans="1:13" ht="12.75">
      <c r="A428" s="307"/>
      <c r="B428" s="123"/>
      <c r="C428" s="284"/>
      <c r="D428" s="338"/>
      <c r="E428" s="310"/>
      <c r="F428" s="45" t="s">
        <v>236</v>
      </c>
      <c r="G428" s="5" t="s">
        <v>242</v>
      </c>
      <c r="H428" s="33">
        <v>2775</v>
      </c>
      <c r="I428" s="159"/>
      <c r="M428" s="3">
        <f t="shared" si="6"/>
        <v>0</v>
      </c>
    </row>
    <row r="429" spans="1:13" ht="25.5">
      <c r="A429" s="307"/>
      <c r="B429" s="123"/>
      <c r="C429" s="284"/>
      <c r="D429" s="338"/>
      <c r="E429" s="310"/>
      <c r="F429" s="11" t="s">
        <v>58</v>
      </c>
      <c r="G429" s="5" t="s">
        <v>153</v>
      </c>
      <c r="H429" s="33">
        <v>100027</v>
      </c>
      <c r="I429" s="159"/>
      <c r="M429" s="3">
        <f t="shared" si="6"/>
        <v>0</v>
      </c>
    </row>
    <row r="430" spans="1:13" ht="12.75">
      <c r="A430" s="307"/>
      <c r="B430" s="123"/>
      <c r="C430" s="284"/>
      <c r="D430" s="338"/>
      <c r="E430" s="310"/>
      <c r="F430" s="9" t="s">
        <v>49</v>
      </c>
      <c r="G430" s="5" t="s">
        <v>330</v>
      </c>
      <c r="H430" s="33">
        <v>12189</v>
      </c>
      <c r="I430" s="159"/>
      <c r="M430" s="3">
        <f t="shared" si="6"/>
        <v>0</v>
      </c>
    </row>
    <row r="431" spans="1:13" ht="12.75">
      <c r="A431" s="307"/>
      <c r="B431" s="171">
        <v>175701.27</v>
      </c>
      <c r="C431" s="284"/>
      <c r="D431" s="338"/>
      <c r="E431" s="310"/>
      <c r="F431" s="9" t="s">
        <v>23</v>
      </c>
      <c r="G431" s="5"/>
      <c r="H431" s="33"/>
      <c r="I431" s="159">
        <f>B431+E424-H438</f>
        <v>-74264.72999999998</v>
      </c>
      <c r="M431" s="3">
        <f t="shared" si="6"/>
        <v>175701.27</v>
      </c>
    </row>
    <row r="432" spans="1:13" ht="12.75">
      <c r="A432" s="307"/>
      <c r="B432" s="123"/>
      <c r="C432" s="284"/>
      <c r="D432" s="338"/>
      <c r="E432" s="310"/>
      <c r="F432" s="9" t="s">
        <v>43</v>
      </c>
      <c r="G432" s="5" t="s">
        <v>243</v>
      </c>
      <c r="H432" s="33">
        <v>117324</v>
      </c>
      <c r="I432" s="159"/>
      <c r="M432" s="3">
        <f t="shared" si="6"/>
        <v>0</v>
      </c>
    </row>
    <row r="433" spans="1:13" ht="12.75">
      <c r="A433" s="307"/>
      <c r="B433" s="123"/>
      <c r="C433" s="284"/>
      <c r="D433" s="338"/>
      <c r="E433" s="310"/>
      <c r="F433" s="5" t="s">
        <v>15</v>
      </c>
      <c r="G433" s="5" t="s">
        <v>331</v>
      </c>
      <c r="H433" s="33">
        <v>1602</v>
      </c>
      <c r="I433" s="159"/>
      <c r="M433" s="3">
        <f t="shared" si="6"/>
        <v>0</v>
      </c>
    </row>
    <row r="434" spans="1:13" ht="12.75">
      <c r="A434" s="307"/>
      <c r="B434" s="123"/>
      <c r="C434" s="284"/>
      <c r="D434" s="338"/>
      <c r="E434" s="310"/>
      <c r="F434" s="5" t="s">
        <v>66</v>
      </c>
      <c r="G434" s="5" t="s">
        <v>176</v>
      </c>
      <c r="H434" s="33">
        <v>3741</v>
      </c>
      <c r="I434" s="159"/>
      <c r="M434" s="3">
        <f t="shared" si="6"/>
        <v>0</v>
      </c>
    </row>
    <row r="435" spans="1:13" ht="25.5">
      <c r="A435" s="307"/>
      <c r="B435" s="123"/>
      <c r="C435" s="284"/>
      <c r="D435" s="338"/>
      <c r="E435" s="310"/>
      <c r="F435" s="7" t="s">
        <v>17</v>
      </c>
      <c r="G435" s="5" t="s">
        <v>244</v>
      </c>
      <c r="H435" s="33">
        <v>34627</v>
      </c>
      <c r="I435" s="159"/>
      <c r="M435" s="3">
        <f t="shared" si="6"/>
        <v>0</v>
      </c>
    </row>
    <row r="436" spans="1:13" ht="12.75">
      <c r="A436" s="307"/>
      <c r="B436" s="123"/>
      <c r="C436" s="284"/>
      <c r="D436" s="338"/>
      <c r="E436" s="310"/>
      <c r="F436" s="5" t="s">
        <v>46</v>
      </c>
      <c r="G436" s="5" t="s">
        <v>241</v>
      </c>
      <c r="H436" s="33">
        <v>39492</v>
      </c>
      <c r="I436" s="159"/>
      <c r="M436" s="3">
        <f t="shared" si="6"/>
        <v>0</v>
      </c>
    </row>
    <row r="437" spans="1:13" ht="12.75">
      <c r="A437" s="307"/>
      <c r="B437" s="123"/>
      <c r="C437" s="284"/>
      <c r="D437" s="338"/>
      <c r="E437" s="310"/>
      <c r="F437" s="19"/>
      <c r="G437" s="19"/>
      <c r="H437" s="79"/>
      <c r="I437" s="159"/>
      <c r="M437" s="3"/>
    </row>
    <row r="438" spans="1:15" ht="13.5" thickBot="1">
      <c r="A438" s="283"/>
      <c r="B438" s="121"/>
      <c r="C438" s="285"/>
      <c r="D438" s="339"/>
      <c r="E438" s="311"/>
      <c r="F438" s="15" t="s">
        <v>74</v>
      </c>
      <c r="G438" s="17"/>
      <c r="H438" s="273">
        <f>SUM(H424:H437)</f>
        <v>687703</v>
      </c>
      <c r="I438" s="246"/>
      <c r="J438" s="3">
        <f>H438</f>
        <v>687703</v>
      </c>
      <c r="M438" s="3">
        <f t="shared" si="6"/>
        <v>0</v>
      </c>
      <c r="N438" s="3">
        <f>D424</f>
        <v>487096</v>
      </c>
      <c r="O438" s="3">
        <f>E424</f>
        <v>437737</v>
      </c>
    </row>
    <row r="439" spans="1:13" ht="12.75">
      <c r="A439" s="18"/>
      <c r="B439" s="18"/>
      <c r="C439" s="38"/>
      <c r="D439" s="39"/>
      <c r="E439" s="39"/>
      <c r="F439" s="40"/>
      <c r="G439" s="18"/>
      <c r="H439" s="52"/>
      <c r="I439" s="52"/>
      <c r="M439" s="3">
        <f t="shared" si="6"/>
        <v>0</v>
      </c>
    </row>
    <row r="440" spans="1:13" ht="12.75">
      <c r="A440" s="18"/>
      <c r="B440" s="18"/>
      <c r="C440" s="38"/>
      <c r="D440" s="39"/>
      <c r="E440" s="39"/>
      <c r="F440" s="40"/>
      <c r="G440" s="18"/>
      <c r="H440" s="52"/>
      <c r="I440" s="52"/>
      <c r="M440" s="3">
        <f t="shared" si="6"/>
        <v>0</v>
      </c>
    </row>
    <row r="441" spans="1:13" ht="12.75">
      <c r="A441" s="18"/>
      <c r="B441" s="18"/>
      <c r="C441" s="38"/>
      <c r="D441" s="39"/>
      <c r="E441" s="39"/>
      <c r="F441" s="40"/>
      <c r="G441" s="18"/>
      <c r="H441" s="52"/>
      <c r="I441" s="52"/>
      <c r="M441" s="3">
        <f t="shared" si="6"/>
        <v>0</v>
      </c>
    </row>
    <row r="442" spans="1:13" ht="12.75">
      <c r="A442" s="18"/>
      <c r="B442" s="18"/>
      <c r="C442" s="38"/>
      <c r="D442" s="39"/>
      <c r="E442" s="39"/>
      <c r="F442" s="40"/>
      <c r="G442" s="18"/>
      <c r="H442" s="52"/>
      <c r="I442" s="52"/>
      <c r="M442" s="3">
        <f t="shared" si="6"/>
        <v>0</v>
      </c>
    </row>
    <row r="443" spans="1:13" ht="12.75">
      <c r="A443" s="18"/>
      <c r="B443" s="18"/>
      <c r="C443" s="38"/>
      <c r="D443" s="39"/>
      <c r="E443" s="39"/>
      <c r="F443" s="40"/>
      <c r="G443" s="18"/>
      <c r="H443" s="52"/>
      <c r="I443" s="52"/>
      <c r="M443" s="3">
        <f t="shared" si="6"/>
        <v>0</v>
      </c>
    </row>
    <row r="444" spans="1:13" ht="12.75">
      <c r="A444" s="18"/>
      <c r="B444" s="18"/>
      <c r="C444" s="38"/>
      <c r="D444" s="39"/>
      <c r="E444" s="39"/>
      <c r="F444" s="40"/>
      <c r="G444" s="18"/>
      <c r="H444" s="52"/>
      <c r="I444" s="52"/>
      <c r="M444" s="3">
        <f t="shared" si="6"/>
        <v>0</v>
      </c>
    </row>
    <row r="445" spans="1:13" ht="12.75">
      <c r="A445" s="18"/>
      <c r="B445" s="18"/>
      <c r="C445" s="38"/>
      <c r="D445" s="39"/>
      <c r="E445" s="39"/>
      <c r="F445" s="40"/>
      <c r="G445" s="18"/>
      <c r="H445" s="52"/>
      <c r="I445" s="52"/>
      <c r="M445" s="3">
        <f t="shared" si="6"/>
        <v>0</v>
      </c>
    </row>
    <row r="446" spans="1:13" ht="12.75">
      <c r="A446" s="18"/>
      <c r="B446" s="18"/>
      <c r="C446" s="38"/>
      <c r="D446" s="39"/>
      <c r="E446" s="39"/>
      <c r="F446" s="40"/>
      <c r="G446" s="18"/>
      <c r="H446" s="52"/>
      <c r="I446" s="52"/>
      <c r="M446" s="3">
        <f t="shared" si="6"/>
        <v>0</v>
      </c>
    </row>
    <row r="447" spans="1:13" ht="12.75">
      <c r="A447" s="18"/>
      <c r="B447" s="18"/>
      <c r="C447" s="38"/>
      <c r="D447" s="39"/>
      <c r="E447" s="39"/>
      <c r="F447" s="40"/>
      <c r="G447" s="18"/>
      <c r="H447" s="52"/>
      <c r="I447" s="52"/>
      <c r="M447" s="3">
        <f t="shared" si="6"/>
        <v>0</v>
      </c>
    </row>
    <row r="448" spans="1:13" ht="12.75">
      <c r="A448" s="18"/>
      <c r="B448" s="18"/>
      <c r="C448" s="38"/>
      <c r="D448" s="39"/>
      <c r="E448" s="39"/>
      <c r="F448" s="40"/>
      <c r="G448" s="18"/>
      <c r="H448" s="52"/>
      <c r="I448" s="52"/>
      <c r="M448" s="3">
        <f t="shared" si="6"/>
        <v>0</v>
      </c>
    </row>
    <row r="449" spans="1:13" ht="12.75">
      <c r="A449" s="18"/>
      <c r="B449" s="18"/>
      <c r="C449" s="38"/>
      <c r="D449" s="39"/>
      <c r="E449" s="39"/>
      <c r="F449" s="40"/>
      <c r="G449" s="18"/>
      <c r="H449" s="52"/>
      <c r="I449" s="52"/>
      <c r="M449" s="3">
        <f t="shared" si="6"/>
        <v>0</v>
      </c>
    </row>
    <row r="450" spans="1:13" ht="12.75">
      <c r="A450" s="18"/>
      <c r="B450" s="18"/>
      <c r="C450" s="38"/>
      <c r="D450" s="39"/>
      <c r="E450" s="39"/>
      <c r="F450" s="40"/>
      <c r="G450" s="18"/>
      <c r="H450" s="52"/>
      <c r="I450" s="52"/>
      <c r="M450" s="3">
        <f t="shared" si="6"/>
        <v>0</v>
      </c>
    </row>
    <row r="451" spans="1:13" s="49" customFormat="1" ht="12.75">
      <c r="A451" s="50"/>
      <c r="B451" s="50"/>
      <c r="C451" s="51"/>
      <c r="D451" s="52"/>
      <c r="E451" s="52"/>
      <c r="F451" s="53"/>
      <c r="G451" s="50"/>
      <c r="H451" s="52"/>
      <c r="I451" s="52"/>
      <c r="M451" s="3">
        <f t="shared" si="6"/>
        <v>0</v>
      </c>
    </row>
    <row r="452" spans="6:13" ht="18">
      <c r="F452" s="101"/>
      <c r="M452" s="3">
        <f t="shared" si="6"/>
        <v>0</v>
      </c>
    </row>
    <row r="453" spans="1:13" ht="12.75">
      <c r="A453" s="8" t="s">
        <v>75</v>
      </c>
      <c r="B453" s="8"/>
      <c r="C453" s="12"/>
      <c r="D453" s="3"/>
      <c r="E453" s="3"/>
      <c r="M453" s="3">
        <f t="shared" si="6"/>
        <v>0</v>
      </c>
    </row>
    <row r="454" spans="1:13" ht="15.75" thickBot="1">
      <c r="A454" t="s">
        <v>76</v>
      </c>
      <c r="C454" s="81">
        <v>4579.82</v>
      </c>
      <c r="D454" t="s">
        <v>130</v>
      </c>
      <c r="M454" s="3">
        <f t="shared" si="6"/>
        <v>0</v>
      </c>
    </row>
    <row r="455" spans="1:13" ht="12.75" customHeight="1">
      <c r="A455" s="290" t="s">
        <v>11</v>
      </c>
      <c r="B455" s="292" t="s">
        <v>285</v>
      </c>
      <c r="C455" s="342" t="s">
        <v>160</v>
      </c>
      <c r="D455" s="295" t="s">
        <v>391</v>
      </c>
      <c r="E455" s="295" t="s">
        <v>392</v>
      </c>
      <c r="F455" s="10" t="s">
        <v>0</v>
      </c>
      <c r="G455" s="299" t="s">
        <v>8</v>
      </c>
      <c r="H455" s="300"/>
      <c r="I455" s="297" t="s">
        <v>394</v>
      </c>
      <c r="M455" s="3"/>
    </row>
    <row r="456" spans="1:13" ht="24" customHeight="1" thickBot="1">
      <c r="A456" s="291"/>
      <c r="B456" s="276"/>
      <c r="C456" s="343"/>
      <c r="D456" s="304"/>
      <c r="E456" s="296"/>
      <c r="F456" s="2"/>
      <c r="G456" s="19" t="s">
        <v>9</v>
      </c>
      <c r="H456" s="58" t="s">
        <v>10</v>
      </c>
      <c r="I456" s="298"/>
      <c r="M456" s="3">
        <f t="shared" si="6"/>
        <v>0</v>
      </c>
    </row>
    <row r="457" spans="1:13" ht="15" customHeight="1">
      <c r="A457" s="122"/>
      <c r="B457" s="122"/>
      <c r="C457" s="147"/>
      <c r="D457" s="147"/>
      <c r="E457" s="147"/>
      <c r="F457" s="173" t="s">
        <v>77</v>
      </c>
      <c r="G457" s="66" t="s">
        <v>245</v>
      </c>
      <c r="H457" s="42">
        <v>2517</v>
      </c>
      <c r="I457" s="184"/>
      <c r="M457" s="3">
        <f t="shared" si="6"/>
        <v>0</v>
      </c>
    </row>
    <row r="458" spans="1:13" ht="24" customHeight="1">
      <c r="A458" s="123"/>
      <c r="B458" s="123"/>
      <c r="C458" s="148"/>
      <c r="D458" s="148"/>
      <c r="E458" s="148"/>
      <c r="F458" s="174" t="s">
        <v>246</v>
      </c>
      <c r="G458" s="174" t="s">
        <v>29</v>
      </c>
      <c r="H458" s="125">
        <v>4808</v>
      </c>
      <c r="I458" s="172"/>
      <c r="M458" s="3">
        <f t="shared" si="6"/>
        <v>0</v>
      </c>
    </row>
    <row r="459" spans="1:13" ht="13.5" customHeight="1">
      <c r="A459" s="307" t="s">
        <v>13</v>
      </c>
      <c r="B459" s="123"/>
      <c r="C459" s="340">
        <v>215810</v>
      </c>
      <c r="D459" s="286">
        <v>273206</v>
      </c>
      <c r="E459" s="286">
        <v>274758</v>
      </c>
      <c r="F459" s="103" t="s">
        <v>73</v>
      </c>
      <c r="G459" s="174" t="s">
        <v>332</v>
      </c>
      <c r="H459" s="125">
        <v>152755</v>
      </c>
      <c r="I459" s="172"/>
      <c r="M459" s="3">
        <f t="shared" si="6"/>
        <v>0</v>
      </c>
    </row>
    <row r="460" spans="1:13" ht="13.5" customHeight="1">
      <c r="A460" s="307"/>
      <c r="B460" s="123"/>
      <c r="C460" s="340"/>
      <c r="D460" s="286"/>
      <c r="E460" s="286"/>
      <c r="F460" s="176" t="s">
        <v>211</v>
      </c>
      <c r="G460" s="125" t="s">
        <v>247</v>
      </c>
      <c r="H460" s="125">
        <v>33025</v>
      </c>
      <c r="I460" s="172"/>
      <c r="M460" s="3">
        <f t="shared" si="6"/>
        <v>0</v>
      </c>
    </row>
    <row r="461" spans="1:13" ht="37.5" customHeight="1">
      <c r="A461" s="307"/>
      <c r="B461" s="177">
        <v>203568.53</v>
      </c>
      <c r="C461" s="340"/>
      <c r="D461" s="286"/>
      <c r="E461" s="286"/>
      <c r="F461" s="175" t="s">
        <v>249</v>
      </c>
      <c r="G461" s="125" t="s">
        <v>250</v>
      </c>
      <c r="H461" s="125">
        <v>7606</v>
      </c>
      <c r="I461" s="178">
        <f>B461+E459-H469</f>
        <v>163384.53000000003</v>
      </c>
      <c r="M461" s="3">
        <f t="shared" si="6"/>
        <v>203568.53</v>
      </c>
    </row>
    <row r="462" spans="1:13" ht="25.5" customHeight="1">
      <c r="A462" s="307"/>
      <c r="B462" s="123"/>
      <c r="C462" s="340"/>
      <c r="D462" s="286"/>
      <c r="E462" s="286"/>
      <c r="F462" s="104" t="s">
        <v>217</v>
      </c>
      <c r="G462" s="125" t="s">
        <v>251</v>
      </c>
      <c r="H462" s="125">
        <v>5634</v>
      </c>
      <c r="I462" s="172"/>
      <c r="M462" s="3">
        <f t="shared" si="6"/>
        <v>0</v>
      </c>
    </row>
    <row r="463" spans="1:13" ht="25.5" customHeight="1">
      <c r="A463" s="307"/>
      <c r="B463" s="123"/>
      <c r="C463" s="340"/>
      <c r="D463" s="286"/>
      <c r="E463" s="286"/>
      <c r="F463" s="9" t="s">
        <v>23</v>
      </c>
      <c r="G463" s="125" t="s">
        <v>45</v>
      </c>
      <c r="H463" s="125">
        <v>4545</v>
      </c>
      <c r="I463" s="172"/>
      <c r="M463" s="3"/>
    </row>
    <row r="464" spans="1:13" ht="21" customHeight="1">
      <c r="A464" s="307"/>
      <c r="B464" s="123"/>
      <c r="C464" s="340"/>
      <c r="D464" s="286"/>
      <c r="E464" s="286"/>
      <c r="F464" s="104" t="s">
        <v>43</v>
      </c>
      <c r="G464" s="125" t="s">
        <v>333</v>
      </c>
      <c r="H464" s="125">
        <v>74479</v>
      </c>
      <c r="I464" s="172"/>
      <c r="M464" s="3">
        <f t="shared" si="6"/>
        <v>0</v>
      </c>
    </row>
    <row r="465" spans="1:13" ht="16.5" customHeight="1">
      <c r="A465" s="307"/>
      <c r="B465" s="123"/>
      <c r="C465" s="340"/>
      <c r="D465" s="286"/>
      <c r="E465" s="286"/>
      <c r="F465" s="64" t="s">
        <v>15</v>
      </c>
      <c r="G465" s="125" t="s">
        <v>252</v>
      </c>
      <c r="H465" s="125">
        <v>9363</v>
      </c>
      <c r="I465" s="172"/>
      <c r="M465" s="3">
        <f t="shared" si="6"/>
        <v>0</v>
      </c>
    </row>
    <row r="466" spans="1:13" ht="22.5" customHeight="1">
      <c r="A466" s="307"/>
      <c r="B466" s="123"/>
      <c r="C466" s="340"/>
      <c r="D466" s="286"/>
      <c r="E466" s="286"/>
      <c r="F466" s="105" t="s">
        <v>17</v>
      </c>
      <c r="G466" s="125" t="s">
        <v>1</v>
      </c>
      <c r="H466" s="125">
        <v>262</v>
      </c>
      <c r="I466" s="172"/>
      <c r="M466" s="3">
        <f t="shared" si="6"/>
        <v>0</v>
      </c>
    </row>
    <row r="467" spans="1:13" ht="12.75">
      <c r="A467" s="307"/>
      <c r="B467" s="123"/>
      <c r="C467" s="340"/>
      <c r="D467" s="286"/>
      <c r="E467" s="286"/>
      <c r="F467" s="64" t="s">
        <v>46</v>
      </c>
      <c r="G467" s="126" t="s">
        <v>254</v>
      </c>
      <c r="H467" s="204">
        <v>16126</v>
      </c>
      <c r="I467" s="159"/>
      <c r="M467" s="3">
        <f t="shared" si="6"/>
        <v>0</v>
      </c>
    </row>
    <row r="468" spans="1:13" ht="12.75">
      <c r="A468" s="307"/>
      <c r="B468" s="123"/>
      <c r="C468" s="340"/>
      <c r="D468" s="286"/>
      <c r="E468" s="286"/>
      <c r="F468" s="64" t="s">
        <v>66</v>
      </c>
      <c r="G468" s="126" t="s">
        <v>253</v>
      </c>
      <c r="H468" s="204">
        <v>3822</v>
      </c>
      <c r="I468" s="159"/>
      <c r="M468" s="3">
        <f t="shared" si="6"/>
        <v>0</v>
      </c>
    </row>
    <row r="469" spans="1:15" ht="13.5" thickBot="1">
      <c r="A469" s="283"/>
      <c r="B469" s="121"/>
      <c r="C469" s="341"/>
      <c r="D469" s="287"/>
      <c r="E469" s="287"/>
      <c r="F469" s="106" t="s">
        <v>74</v>
      </c>
      <c r="G469" s="17"/>
      <c r="H469" s="250">
        <f>SUM(H457:H468)</f>
        <v>314942</v>
      </c>
      <c r="I469" s="246"/>
      <c r="J469" s="3">
        <f>H469</f>
        <v>314942</v>
      </c>
      <c r="M469" s="3">
        <f t="shared" si="6"/>
        <v>0</v>
      </c>
      <c r="N469" s="3">
        <f>D459</f>
        <v>273206</v>
      </c>
      <c r="O469" s="3">
        <f>E459</f>
        <v>274758</v>
      </c>
    </row>
    <row r="470" spans="1:13" ht="12.75">
      <c r="A470" s="18"/>
      <c r="B470" s="18"/>
      <c r="C470" s="38"/>
      <c r="D470" s="39"/>
      <c r="E470" s="39"/>
      <c r="F470" s="40"/>
      <c r="G470" s="18"/>
      <c r="H470" s="52"/>
      <c r="I470" s="52"/>
      <c r="M470" s="3">
        <f t="shared" si="6"/>
        <v>0</v>
      </c>
    </row>
    <row r="471" spans="1:13" ht="12.75">
      <c r="A471" s="18"/>
      <c r="B471" s="18"/>
      <c r="C471" s="38"/>
      <c r="D471" s="39"/>
      <c r="E471" s="39"/>
      <c r="F471" s="40"/>
      <c r="G471" s="18"/>
      <c r="H471" s="52"/>
      <c r="I471" s="52"/>
      <c r="M471" s="3">
        <f t="shared" si="6"/>
        <v>0</v>
      </c>
    </row>
    <row r="472" spans="1:13" ht="12.75">
      <c r="A472" s="18"/>
      <c r="B472" s="18"/>
      <c r="C472" s="38"/>
      <c r="D472" s="39"/>
      <c r="E472" s="39"/>
      <c r="F472" s="40"/>
      <c r="G472" s="18"/>
      <c r="H472" s="52"/>
      <c r="I472" s="52"/>
      <c r="M472" s="3">
        <f t="shared" si="6"/>
        <v>0</v>
      </c>
    </row>
    <row r="473" spans="1:13" ht="12.75">
      <c r="A473" s="18"/>
      <c r="B473" s="18"/>
      <c r="C473" s="38"/>
      <c r="D473" s="39"/>
      <c r="E473" s="39"/>
      <c r="F473" s="40"/>
      <c r="G473" s="18"/>
      <c r="H473" s="52"/>
      <c r="I473" s="52"/>
      <c r="M473" s="3">
        <f t="shared" si="6"/>
        <v>0</v>
      </c>
    </row>
    <row r="474" spans="1:13" ht="12.75">
      <c r="A474" s="18"/>
      <c r="B474" s="18"/>
      <c r="C474" s="38"/>
      <c r="D474" s="39"/>
      <c r="E474" s="39"/>
      <c r="F474" s="40"/>
      <c r="G474" s="18"/>
      <c r="H474" s="52"/>
      <c r="I474" s="52"/>
      <c r="M474" s="3">
        <f t="shared" si="6"/>
        <v>0</v>
      </c>
    </row>
    <row r="475" spans="1:13" ht="12.75">
      <c r="A475" s="18"/>
      <c r="B475" s="18"/>
      <c r="C475" s="38"/>
      <c r="D475" s="39"/>
      <c r="E475" s="39"/>
      <c r="F475" s="40"/>
      <c r="G475" s="18"/>
      <c r="H475" s="52"/>
      <c r="I475" s="52"/>
      <c r="M475" s="3">
        <f t="shared" si="6"/>
        <v>0</v>
      </c>
    </row>
    <row r="476" spans="1:13" ht="12.75">
      <c r="A476" s="18"/>
      <c r="B476" s="18"/>
      <c r="C476" s="38"/>
      <c r="D476" s="39"/>
      <c r="E476" s="39"/>
      <c r="F476" s="40"/>
      <c r="G476" s="18"/>
      <c r="H476" s="52"/>
      <c r="I476" s="52"/>
      <c r="M476" s="3">
        <f t="shared" si="6"/>
        <v>0</v>
      </c>
    </row>
    <row r="477" spans="1:13" ht="12.75">
      <c r="A477" s="18"/>
      <c r="B477" s="18"/>
      <c r="C477" s="38"/>
      <c r="D477" s="39"/>
      <c r="E477" s="39"/>
      <c r="F477" s="40"/>
      <c r="G477" s="18"/>
      <c r="H477" s="52"/>
      <c r="I477" s="52"/>
      <c r="M477" s="3">
        <f t="shared" si="6"/>
        <v>0</v>
      </c>
    </row>
    <row r="478" spans="1:13" ht="12.75">
      <c r="A478" s="18"/>
      <c r="B478" s="18"/>
      <c r="C478" s="38"/>
      <c r="D478" s="39"/>
      <c r="E478" s="39"/>
      <c r="F478" s="40"/>
      <c r="G478" s="18"/>
      <c r="H478" s="52"/>
      <c r="I478" s="52"/>
      <c r="M478" s="3">
        <f t="shared" si="6"/>
        <v>0</v>
      </c>
    </row>
    <row r="479" spans="1:13" ht="12.75">
      <c r="A479" s="18"/>
      <c r="B479" s="18"/>
      <c r="C479" s="38"/>
      <c r="D479" s="39"/>
      <c r="E479" s="39"/>
      <c r="F479" s="40"/>
      <c r="G479" s="18"/>
      <c r="H479" s="52"/>
      <c r="I479" s="52"/>
      <c r="M479" s="3">
        <f t="shared" si="6"/>
        <v>0</v>
      </c>
    </row>
    <row r="480" spans="1:13" ht="12.75">
      <c r="A480" s="18"/>
      <c r="B480" s="18"/>
      <c r="C480" s="38"/>
      <c r="D480" s="39"/>
      <c r="E480" s="39"/>
      <c r="F480" s="40"/>
      <c r="G480" s="18"/>
      <c r="H480" s="52"/>
      <c r="I480" s="52"/>
      <c r="M480" s="3">
        <f t="shared" si="6"/>
        <v>0</v>
      </c>
    </row>
    <row r="481" spans="1:13" ht="12.75">
      <c r="A481" s="18"/>
      <c r="B481" s="18"/>
      <c r="C481" s="38"/>
      <c r="D481" s="39"/>
      <c r="E481" s="39"/>
      <c r="F481" s="40"/>
      <c r="G481" s="18"/>
      <c r="H481" s="52"/>
      <c r="I481" s="52"/>
      <c r="M481" s="3">
        <f t="shared" si="6"/>
        <v>0</v>
      </c>
    </row>
    <row r="482" spans="1:13" ht="12.75">
      <c r="A482" s="18"/>
      <c r="B482" s="18"/>
      <c r="C482" s="38"/>
      <c r="D482" s="39"/>
      <c r="E482" s="39"/>
      <c r="F482" s="40"/>
      <c r="G482" s="18"/>
      <c r="H482" s="52"/>
      <c r="I482" s="52"/>
      <c r="M482" s="3">
        <f t="shared" si="6"/>
        <v>0</v>
      </c>
    </row>
    <row r="483" s="49" customFormat="1" ht="12.75">
      <c r="M483" s="3">
        <f t="shared" si="6"/>
        <v>0</v>
      </c>
    </row>
    <row r="484" spans="1:13" ht="18">
      <c r="A484" s="8" t="s">
        <v>78</v>
      </c>
      <c r="B484" s="8"/>
      <c r="C484" s="12"/>
      <c r="D484" s="3"/>
      <c r="E484" s="3"/>
      <c r="F484" s="101"/>
      <c r="M484" s="3">
        <f t="shared" si="6"/>
        <v>0</v>
      </c>
    </row>
    <row r="485" spans="1:13" ht="15">
      <c r="A485" t="s">
        <v>76</v>
      </c>
      <c r="C485" s="77">
        <v>6019.16</v>
      </c>
      <c r="D485" t="s">
        <v>130</v>
      </c>
      <c r="M485" s="3">
        <f t="shared" si="6"/>
        <v>0</v>
      </c>
    </row>
    <row r="486" spans="1:13" ht="13.5" thickBot="1">
      <c r="A486" t="s">
        <v>131</v>
      </c>
      <c r="C486" s="37">
        <v>222.01</v>
      </c>
      <c r="D486" t="s">
        <v>130</v>
      </c>
      <c r="M486" s="3">
        <f aca="true" t="shared" si="7" ref="M486:M556">B486</f>
        <v>0</v>
      </c>
    </row>
    <row r="487" spans="1:13" ht="12.75" customHeight="1">
      <c r="A487" s="303" t="s">
        <v>11</v>
      </c>
      <c r="B487" s="295" t="s">
        <v>285</v>
      </c>
      <c r="C487" s="295" t="s">
        <v>160</v>
      </c>
      <c r="D487" s="295" t="s">
        <v>391</v>
      </c>
      <c r="E487" s="295" t="s">
        <v>392</v>
      </c>
      <c r="F487" s="10" t="s">
        <v>0</v>
      </c>
      <c r="G487" s="299" t="s">
        <v>8</v>
      </c>
      <c r="H487" s="299"/>
      <c r="I487" s="297" t="s">
        <v>394</v>
      </c>
      <c r="M487" s="3"/>
    </row>
    <row r="488" spans="1:13" ht="37.5" customHeight="1" thickBot="1">
      <c r="A488" s="317"/>
      <c r="B488" s="296"/>
      <c r="C488" s="296"/>
      <c r="D488" s="304"/>
      <c r="E488" s="296"/>
      <c r="F488" s="156"/>
      <c r="G488" s="17" t="s">
        <v>9</v>
      </c>
      <c r="H488" s="73" t="s">
        <v>10</v>
      </c>
      <c r="I488" s="298"/>
      <c r="M488" s="3">
        <f t="shared" si="7"/>
        <v>0</v>
      </c>
    </row>
    <row r="489" spans="1:13" ht="12.75">
      <c r="A489" s="303" t="s">
        <v>13</v>
      </c>
      <c r="B489" s="10"/>
      <c r="C489" s="345">
        <v>321847</v>
      </c>
      <c r="D489" s="349">
        <f>353799+11755.07</f>
        <v>365554.07</v>
      </c>
      <c r="E489" s="349">
        <f>325556+12117.36</f>
        <v>337673.36</v>
      </c>
      <c r="F489" s="31" t="s">
        <v>334</v>
      </c>
      <c r="G489" s="25" t="s">
        <v>2</v>
      </c>
      <c r="H489" s="41">
        <v>165</v>
      </c>
      <c r="I489" s="62"/>
      <c r="M489" s="3">
        <f t="shared" si="7"/>
        <v>0</v>
      </c>
    </row>
    <row r="490" spans="1:13" ht="12.75">
      <c r="A490" s="344"/>
      <c r="B490" s="1"/>
      <c r="C490" s="346"/>
      <c r="D490" s="350"/>
      <c r="E490" s="350"/>
      <c r="F490" s="6" t="s">
        <v>73</v>
      </c>
      <c r="G490" s="5" t="s">
        <v>335</v>
      </c>
      <c r="H490" s="204">
        <v>36313</v>
      </c>
      <c r="I490" s="33"/>
      <c r="M490" s="3">
        <f t="shared" si="7"/>
        <v>0</v>
      </c>
    </row>
    <row r="491" spans="1:13" ht="12.75">
      <c r="A491" s="344"/>
      <c r="B491" s="1"/>
      <c r="C491" s="346"/>
      <c r="D491" s="350"/>
      <c r="E491" s="350"/>
      <c r="F491" s="6" t="s">
        <v>233</v>
      </c>
      <c r="G491" s="5" t="s">
        <v>107</v>
      </c>
      <c r="H491" s="204">
        <v>16302</v>
      </c>
      <c r="I491" s="33"/>
      <c r="M491" s="3">
        <f t="shared" si="7"/>
        <v>0</v>
      </c>
    </row>
    <row r="492" spans="1:13" ht="12.75">
      <c r="A492" s="344"/>
      <c r="B492" s="1"/>
      <c r="C492" s="346"/>
      <c r="D492" s="350"/>
      <c r="E492" s="350"/>
      <c r="F492" s="45" t="s">
        <v>236</v>
      </c>
      <c r="G492" s="5" t="s">
        <v>25</v>
      </c>
      <c r="H492" s="204">
        <v>727</v>
      </c>
      <c r="I492" s="33"/>
      <c r="M492" s="3">
        <f t="shared" si="7"/>
        <v>0</v>
      </c>
    </row>
    <row r="493" spans="1:13" ht="25.5">
      <c r="A493" s="344"/>
      <c r="B493" s="1"/>
      <c r="C493" s="346"/>
      <c r="D493" s="350"/>
      <c r="E493" s="350"/>
      <c r="F493" s="45" t="s">
        <v>70</v>
      </c>
      <c r="G493" s="5" t="s">
        <v>2</v>
      </c>
      <c r="H493" s="204">
        <v>130831</v>
      </c>
      <c r="I493" s="33"/>
      <c r="M493" s="3">
        <f t="shared" si="7"/>
        <v>0</v>
      </c>
    </row>
    <row r="494" spans="1:13" ht="25.5">
      <c r="A494" s="344"/>
      <c r="B494" s="1"/>
      <c r="C494" s="346"/>
      <c r="D494" s="350"/>
      <c r="E494" s="350"/>
      <c r="F494" s="45" t="s">
        <v>255</v>
      </c>
      <c r="G494" s="5" t="s">
        <v>156</v>
      </c>
      <c r="H494" s="204">
        <v>109345</v>
      </c>
      <c r="I494" s="33"/>
      <c r="M494" s="3">
        <f t="shared" si="7"/>
        <v>0</v>
      </c>
    </row>
    <row r="495" spans="1:19" ht="25.5">
      <c r="A495" s="344"/>
      <c r="B495" s="205">
        <v>249926.37</v>
      </c>
      <c r="C495" s="346"/>
      <c r="D495" s="350"/>
      <c r="E495" s="350"/>
      <c r="F495" s="45" t="s">
        <v>71</v>
      </c>
      <c r="G495" s="5" t="s">
        <v>65</v>
      </c>
      <c r="H495" s="204">
        <v>19659</v>
      </c>
      <c r="I495" s="33">
        <f>B495+E489-H503</f>
        <v>178684.72999999998</v>
      </c>
      <c r="M495" s="3">
        <f t="shared" si="7"/>
        <v>249926.37</v>
      </c>
      <c r="S495">
        <v>165747</v>
      </c>
    </row>
    <row r="496" spans="1:13" ht="12.75">
      <c r="A496" s="344"/>
      <c r="B496" s="1"/>
      <c r="C496" s="346"/>
      <c r="D496" s="350"/>
      <c r="E496" s="350"/>
      <c r="F496" s="9" t="s">
        <v>49</v>
      </c>
      <c r="G496" s="5" t="s">
        <v>59</v>
      </c>
      <c r="H496" s="204">
        <v>2744</v>
      </c>
      <c r="I496" s="33"/>
      <c r="M496" s="3">
        <f t="shared" si="7"/>
        <v>0</v>
      </c>
    </row>
    <row r="497" spans="1:13" ht="12.75">
      <c r="A497" s="344"/>
      <c r="B497" s="1"/>
      <c r="C497" s="346"/>
      <c r="D497" s="350"/>
      <c r="E497" s="350"/>
      <c r="F497" s="9" t="s">
        <v>23</v>
      </c>
      <c r="G497" s="5" t="s">
        <v>336</v>
      </c>
      <c r="H497" s="204">
        <v>12477</v>
      </c>
      <c r="I497" s="33"/>
      <c r="M497" s="3">
        <f t="shared" si="7"/>
        <v>0</v>
      </c>
    </row>
    <row r="498" spans="1:13" ht="12.75">
      <c r="A498" s="344"/>
      <c r="B498" s="1"/>
      <c r="C498" s="346"/>
      <c r="D498" s="350"/>
      <c r="E498" s="350"/>
      <c r="F498" s="9" t="s">
        <v>3</v>
      </c>
      <c r="G498" s="5" t="s">
        <v>29</v>
      </c>
      <c r="H498" s="204">
        <v>17552</v>
      </c>
      <c r="I498" s="33"/>
      <c r="M498" s="3">
        <f t="shared" si="7"/>
        <v>0</v>
      </c>
    </row>
    <row r="499" spans="1:13" ht="12.75">
      <c r="A499" s="344"/>
      <c r="B499" s="1"/>
      <c r="C499" s="346"/>
      <c r="D499" s="350"/>
      <c r="E499" s="350"/>
      <c r="F499" s="5" t="s">
        <v>15</v>
      </c>
      <c r="G499" s="5" t="s">
        <v>25</v>
      </c>
      <c r="H499" s="204">
        <v>1366</v>
      </c>
      <c r="I499" s="33"/>
      <c r="M499" s="3">
        <f t="shared" si="7"/>
        <v>0</v>
      </c>
    </row>
    <row r="500" spans="1:13" ht="25.5">
      <c r="A500" s="344"/>
      <c r="B500" s="1"/>
      <c r="C500" s="346"/>
      <c r="D500" s="350"/>
      <c r="E500" s="350"/>
      <c r="F500" s="7" t="s">
        <v>17</v>
      </c>
      <c r="G500" s="5" t="s">
        <v>256</v>
      </c>
      <c r="H500" s="204">
        <v>11295</v>
      </c>
      <c r="I500" s="33"/>
      <c r="M500" s="3">
        <f t="shared" si="7"/>
        <v>0</v>
      </c>
    </row>
    <row r="501" spans="1:13" ht="12.75">
      <c r="A501" s="344"/>
      <c r="B501" s="1"/>
      <c r="C501" s="346"/>
      <c r="D501" s="350"/>
      <c r="E501" s="350"/>
      <c r="F501" s="5" t="s">
        <v>46</v>
      </c>
      <c r="G501" s="5" t="s">
        <v>138</v>
      </c>
      <c r="H501" s="204">
        <v>11539</v>
      </c>
      <c r="I501" s="33"/>
      <c r="M501" s="3">
        <f t="shared" si="7"/>
        <v>0</v>
      </c>
    </row>
    <row r="502" spans="1:13" ht="12.75">
      <c r="A502" s="312"/>
      <c r="B502" s="2"/>
      <c r="C502" s="347"/>
      <c r="D502" s="351"/>
      <c r="E502" s="351"/>
      <c r="F502" s="19" t="s">
        <v>302</v>
      </c>
      <c r="G502" s="19" t="s">
        <v>2</v>
      </c>
      <c r="H502" s="251">
        <v>38600</v>
      </c>
      <c r="I502" s="79"/>
      <c r="M502" s="3"/>
    </row>
    <row r="503" spans="1:15" ht="13.5" thickBot="1">
      <c r="A503" s="317"/>
      <c r="B503" s="156"/>
      <c r="C503" s="348"/>
      <c r="D503" s="352"/>
      <c r="E503" s="352"/>
      <c r="F503" s="15" t="s">
        <v>74</v>
      </c>
      <c r="G503" s="17"/>
      <c r="H503" s="250">
        <f>SUM(H489:H502)</f>
        <v>408915</v>
      </c>
      <c r="I503" s="242"/>
      <c r="J503" s="3">
        <f>H503</f>
        <v>408915</v>
      </c>
      <c r="K503" s="3"/>
      <c r="M503" s="3">
        <f t="shared" si="7"/>
        <v>0</v>
      </c>
      <c r="N503" s="3">
        <f>D489</f>
        <v>365554.07</v>
      </c>
      <c r="O503" s="3">
        <f>E489</f>
        <v>337673.36</v>
      </c>
    </row>
    <row r="504" spans="1:13" ht="40.5" customHeight="1" thickBot="1">
      <c r="A504" s="293" t="s">
        <v>291</v>
      </c>
      <c r="B504" s="294"/>
      <c r="C504" s="21"/>
      <c r="D504" s="26">
        <v>407596.03</v>
      </c>
      <c r="E504" s="26">
        <v>406307.18</v>
      </c>
      <c r="F504" s="206"/>
      <c r="G504" s="23"/>
      <c r="H504" s="22"/>
      <c r="I504" s="22"/>
      <c r="M504" s="3">
        <f t="shared" si="7"/>
        <v>0</v>
      </c>
    </row>
    <row r="505" spans="1:13" ht="39.75" customHeight="1" thickBot="1">
      <c r="A505" s="293" t="s">
        <v>292</v>
      </c>
      <c r="B505" s="294"/>
      <c r="C505" s="6"/>
      <c r="D505" s="202">
        <v>10000</v>
      </c>
      <c r="E505" s="202">
        <v>60000</v>
      </c>
      <c r="F505" s="203"/>
      <c r="G505" s="5"/>
      <c r="H505" s="4"/>
      <c r="I505" s="4"/>
      <c r="M505" s="3">
        <f t="shared" si="7"/>
        <v>0</v>
      </c>
    </row>
    <row r="506" spans="1:13" ht="45.75" customHeight="1">
      <c r="A506" s="293" t="s">
        <v>393</v>
      </c>
      <c r="B506" s="294"/>
      <c r="C506" s="6"/>
      <c r="D506" s="202">
        <v>28200</v>
      </c>
      <c r="E506" s="202"/>
      <c r="F506" s="40"/>
      <c r="G506" s="18"/>
      <c r="H506" s="52"/>
      <c r="I506" s="52"/>
      <c r="M506" s="3">
        <f t="shared" si="7"/>
        <v>0</v>
      </c>
    </row>
    <row r="507" spans="1:13" ht="12.75">
      <c r="A507" s="18"/>
      <c r="B507" s="18"/>
      <c r="C507" s="38"/>
      <c r="D507" s="39"/>
      <c r="E507" s="39"/>
      <c r="F507" s="40"/>
      <c r="G507" s="18"/>
      <c r="H507" s="52"/>
      <c r="I507" s="52"/>
      <c r="M507" s="3">
        <f t="shared" si="7"/>
        <v>0</v>
      </c>
    </row>
    <row r="508" spans="1:13" ht="12.75">
      <c r="A508" s="18"/>
      <c r="B508" s="18"/>
      <c r="C508" s="38"/>
      <c r="D508" s="39"/>
      <c r="E508" s="39"/>
      <c r="F508" s="40"/>
      <c r="G508" s="18"/>
      <c r="H508" s="52"/>
      <c r="I508" s="52"/>
      <c r="M508" s="3">
        <f t="shared" si="7"/>
        <v>0</v>
      </c>
    </row>
    <row r="509" spans="1:13" ht="12.75">
      <c r="A509" s="18"/>
      <c r="B509" s="18"/>
      <c r="C509" s="38"/>
      <c r="D509" s="39"/>
      <c r="E509" s="39"/>
      <c r="F509" s="40"/>
      <c r="G509" s="18"/>
      <c r="H509" s="52"/>
      <c r="I509" s="52"/>
      <c r="M509" s="3">
        <f t="shared" si="7"/>
        <v>0</v>
      </c>
    </row>
    <row r="510" spans="1:13" ht="12.75">
      <c r="A510" s="18"/>
      <c r="B510" s="18"/>
      <c r="C510" s="38"/>
      <c r="D510" s="39"/>
      <c r="E510" s="39"/>
      <c r="F510" s="40"/>
      <c r="G510" s="18"/>
      <c r="H510" s="52"/>
      <c r="I510" s="52"/>
      <c r="M510" s="3">
        <f t="shared" si="7"/>
        <v>0</v>
      </c>
    </row>
    <row r="511" spans="1:13" ht="12.75">
      <c r="A511" s="18"/>
      <c r="B511" s="18"/>
      <c r="C511" s="38"/>
      <c r="D511" s="39"/>
      <c r="E511" s="39"/>
      <c r="F511" s="40"/>
      <c r="G511" s="18"/>
      <c r="H511" s="52"/>
      <c r="I511" s="52"/>
      <c r="M511" s="3">
        <f t="shared" si="7"/>
        <v>0</v>
      </c>
    </row>
    <row r="512" spans="1:13" ht="12.75">
      <c r="A512" s="18"/>
      <c r="B512" s="18"/>
      <c r="C512" s="38"/>
      <c r="D512" s="39"/>
      <c r="E512" s="39"/>
      <c r="F512" s="40"/>
      <c r="G512" s="18"/>
      <c r="H512" s="52"/>
      <c r="I512" s="52"/>
      <c r="M512" s="3">
        <f t="shared" si="7"/>
        <v>0</v>
      </c>
    </row>
    <row r="513" spans="1:13" ht="12.75">
      <c r="A513" s="18"/>
      <c r="B513" s="18"/>
      <c r="C513" s="38"/>
      <c r="D513" s="39"/>
      <c r="E513" s="39"/>
      <c r="F513" s="40"/>
      <c r="G513" s="18"/>
      <c r="H513" s="52"/>
      <c r="I513" s="52"/>
      <c r="M513" s="3">
        <f t="shared" si="7"/>
        <v>0</v>
      </c>
    </row>
    <row r="514" spans="1:13" ht="12.75">
      <c r="A514" s="18"/>
      <c r="B514" s="18"/>
      <c r="C514" s="38"/>
      <c r="D514" s="39"/>
      <c r="E514" s="39"/>
      <c r="F514" s="40"/>
      <c r="G514" s="18"/>
      <c r="H514" s="52"/>
      <c r="I514" s="52"/>
      <c r="M514" s="3">
        <f t="shared" si="7"/>
        <v>0</v>
      </c>
    </row>
    <row r="515" spans="1:13" ht="12.75">
      <c r="A515" s="18"/>
      <c r="B515" s="18"/>
      <c r="C515" s="38"/>
      <c r="D515" s="39"/>
      <c r="E515" s="39"/>
      <c r="F515" s="40"/>
      <c r="G515" s="18"/>
      <c r="H515" s="52"/>
      <c r="I515" s="52"/>
      <c r="M515" s="3">
        <f t="shared" si="7"/>
        <v>0</v>
      </c>
    </row>
    <row r="516" spans="1:13" ht="12.75">
      <c r="A516" s="18"/>
      <c r="B516" s="18"/>
      <c r="C516" s="38"/>
      <c r="D516" s="39"/>
      <c r="E516" s="39"/>
      <c r="F516" s="40"/>
      <c r="G516" s="18"/>
      <c r="H516" s="52"/>
      <c r="I516" s="52"/>
      <c r="M516" s="3">
        <f t="shared" si="7"/>
        <v>0</v>
      </c>
    </row>
    <row r="517" ht="12.75">
      <c r="M517" s="3">
        <f t="shared" si="7"/>
        <v>0</v>
      </c>
    </row>
    <row r="518" spans="1:13" ht="12.75">
      <c r="A518" s="8" t="s">
        <v>80</v>
      </c>
      <c r="B518" s="8"/>
      <c r="C518" s="12"/>
      <c r="D518" s="3"/>
      <c r="E518" s="3"/>
      <c r="M518" s="3">
        <f t="shared" si="7"/>
        <v>0</v>
      </c>
    </row>
    <row r="519" spans="1:13" ht="15">
      <c r="A519" t="s">
        <v>76</v>
      </c>
      <c r="C519" s="77">
        <v>7719.7</v>
      </c>
      <c r="D519" t="s">
        <v>130</v>
      </c>
      <c r="M519" s="3">
        <f t="shared" si="7"/>
        <v>0</v>
      </c>
    </row>
    <row r="520" spans="1:13" ht="15.75" thickBot="1">
      <c r="A520" t="s">
        <v>131</v>
      </c>
      <c r="C520" s="77">
        <v>98.1</v>
      </c>
      <c r="D520" t="s">
        <v>130</v>
      </c>
      <c r="M520" s="3">
        <f t="shared" si="7"/>
        <v>0</v>
      </c>
    </row>
    <row r="521" spans="1:13" ht="12.75" customHeight="1">
      <c r="A521" s="303" t="s">
        <v>11</v>
      </c>
      <c r="B521" s="295" t="s">
        <v>285</v>
      </c>
      <c r="C521" s="295" t="s">
        <v>160</v>
      </c>
      <c r="D521" s="295" t="s">
        <v>391</v>
      </c>
      <c r="E521" s="295" t="s">
        <v>392</v>
      </c>
      <c r="F521" s="10" t="s">
        <v>0</v>
      </c>
      <c r="G521" s="299" t="s">
        <v>8</v>
      </c>
      <c r="H521" s="300"/>
      <c r="I521" s="297" t="s">
        <v>394</v>
      </c>
      <c r="M521" s="3"/>
    </row>
    <row r="522" spans="1:13" ht="44.25" customHeight="1" thickBot="1">
      <c r="A522" s="312"/>
      <c r="B522" s="296"/>
      <c r="C522" s="304"/>
      <c r="D522" s="304"/>
      <c r="E522" s="296"/>
      <c r="F522" s="2"/>
      <c r="G522" s="19" t="s">
        <v>9</v>
      </c>
      <c r="H522" s="58" t="s">
        <v>10</v>
      </c>
      <c r="I522" s="298"/>
      <c r="M522" s="3">
        <f t="shared" si="7"/>
        <v>0</v>
      </c>
    </row>
    <row r="523" spans="1:13" ht="25.5">
      <c r="A523" s="278" t="s">
        <v>13</v>
      </c>
      <c r="B523" s="132"/>
      <c r="C523" s="281">
        <v>423370</v>
      </c>
      <c r="D523" s="309">
        <f>445967+4051.69</f>
        <v>450018.69</v>
      </c>
      <c r="E523" s="309">
        <f>421982+4103.48</f>
        <v>426085.48</v>
      </c>
      <c r="F523" s="27" t="s">
        <v>178</v>
      </c>
      <c r="G523" s="25" t="s">
        <v>29</v>
      </c>
      <c r="H523" s="62">
        <v>3945</v>
      </c>
      <c r="I523" s="179"/>
      <c r="M523" s="3">
        <f t="shared" si="7"/>
        <v>0</v>
      </c>
    </row>
    <row r="524" spans="1:13" ht="12.75">
      <c r="A524" s="279"/>
      <c r="B524" s="133"/>
      <c r="C524" s="282"/>
      <c r="D524" s="310"/>
      <c r="E524" s="310"/>
      <c r="F524" s="158" t="s">
        <v>14</v>
      </c>
      <c r="G524" s="23" t="s">
        <v>337</v>
      </c>
      <c r="H524" s="82">
        <v>18716</v>
      </c>
      <c r="I524" s="160"/>
      <c r="M524" s="3"/>
    </row>
    <row r="525" spans="1:13" ht="12.75">
      <c r="A525" s="279"/>
      <c r="B525" s="133"/>
      <c r="C525" s="282"/>
      <c r="D525" s="310"/>
      <c r="E525" s="310"/>
      <c r="F525" s="158" t="s">
        <v>338</v>
      </c>
      <c r="G525" s="23" t="s">
        <v>2</v>
      </c>
      <c r="H525" s="82">
        <v>2060</v>
      </c>
      <c r="I525" s="160"/>
      <c r="M525" s="3"/>
    </row>
    <row r="526" spans="1:13" ht="12.75">
      <c r="A526" s="279"/>
      <c r="B526" s="133"/>
      <c r="C526" s="282"/>
      <c r="D526" s="310"/>
      <c r="E526" s="310"/>
      <c r="F526" s="30" t="s">
        <v>173</v>
      </c>
      <c r="G526" s="5" t="s">
        <v>29</v>
      </c>
      <c r="H526" s="72">
        <v>930</v>
      </c>
      <c r="I526" s="160"/>
      <c r="M526" s="3">
        <f t="shared" si="7"/>
        <v>0</v>
      </c>
    </row>
    <row r="527" spans="1:13" ht="25.5">
      <c r="A527" s="279"/>
      <c r="B527" s="133"/>
      <c r="C527" s="282"/>
      <c r="D527" s="310"/>
      <c r="E527" s="310"/>
      <c r="F527" s="9" t="s">
        <v>58</v>
      </c>
      <c r="G527" s="5" t="s">
        <v>90</v>
      </c>
      <c r="H527" s="72">
        <v>39617</v>
      </c>
      <c r="I527" s="160"/>
      <c r="M527" s="3">
        <f t="shared" si="7"/>
        <v>0</v>
      </c>
    </row>
    <row r="528" spans="1:13" ht="25.5">
      <c r="A528" s="279"/>
      <c r="B528" s="133"/>
      <c r="C528" s="282"/>
      <c r="D528" s="310"/>
      <c r="E528" s="310"/>
      <c r="F528" s="9" t="s">
        <v>339</v>
      </c>
      <c r="G528" s="5" t="s">
        <v>1</v>
      </c>
      <c r="H528" s="72">
        <v>341257</v>
      </c>
      <c r="I528" s="160"/>
      <c r="M528" s="3"/>
    </row>
    <row r="529" spans="1:13" ht="12.75">
      <c r="A529" s="279"/>
      <c r="B529" s="133"/>
      <c r="C529" s="282"/>
      <c r="D529" s="310"/>
      <c r="E529" s="310"/>
      <c r="F529" s="7" t="s">
        <v>147</v>
      </c>
      <c r="G529" s="5" t="s">
        <v>179</v>
      </c>
      <c r="H529" s="33">
        <v>3815</v>
      </c>
      <c r="I529" s="159"/>
      <c r="M529" s="3">
        <f t="shared" si="7"/>
        <v>0</v>
      </c>
    </row>
    <row r="530" spans="1:13" ht="25.5">
      <c r="A530" s="279"/>
      <c r="B530" s="133"/>
      <c r="C530" s="282"/>
      <c r="D530" s="310"/>
      <c r="E530" s="310"/>
      <c r="F530" s="9" t="s">
        <v>165</v>
      </c>
      <c r="G530" s="5" t="s">
        <v>50</v>
      </c>
      <c r="H530" s="33">
        <v>1413</v>
      </c>
      <c r="I530" s="159"/>
      <c r="M530" s="3">
        <f t="shared" si="7"/>
        <v>0</v>
      </c>
    </row>
    <row r="531" spans="1:13" ht="30.75" customHeight="1">
      <c r="A531" s="279"/>
      <c r="B531" s="133"/>
      <c r="C531" s="282"/>
      <c r="D531" s="310"/>
      <c r="E531" s="310"/>
      <c r="F531" s="45" t="s">
        <v>255</v>
      </c>
      <c r="G531" s="5" t="s">
        <v>2</v>
      </c>
      <c r="H531" s="33">
        <v>4260</v>
      </c>
      <c r="I531" s="159"/>
      <c r="M531" s="3"/>
    </row>
    <row r="532" spans="1:13" ht="12.75">
      <c r="A532" s="279"/>
      <c r="B532" s="133"/>
      <c r="C532" s="282"/>
      <c r="D532" s="310"/>
      <c r="E532" s="310"/>
      <c r="F532" s="9" t="s">
        <v>49</v>
      </c>
      <c r="G532" s="5" t="s">
        <v>50</v>
      </c>
      <c r="H532" s="33">
        <v>1961</v>
      </c>
      <c r="I532" s="159"/>
      <c r="M532" s="3">
        <f t="shared" si="7"/>
        <v>0</v>
      </c>
    </row>
    <row r="533" spans="1:13" ht="12.75">
      <c r="A533" s="279"/>
      <c r="B533" s="133"/>
      <c r="C533" s="282"/>
      <c r="D533" s="310"/>
      <c r="E533" s="310"/>
      <c r="F533" s="9" t="s">
        <v>23</v>
      </c>
      <c r="G533" s="5" t="s">
        <v>45</v>
      </c>
      <c r="H533" s="33">
        <v>4935</v>
      </c>
      <c r="I533" s="159"/>
      <c r="M533" s="3">
        <f t="shared" si="7"/>
        <v>0</v>
      </c>
    </row>
    <row r="534" spans="1:13" ht="25.5">
      <c r="A534" s="279"/>
      <c r="B534" s="155">
        <v>461221.44</v>
      </c>
      <c r="C534" s="282"/>
      <c r="D534" s="310"/>
      <c r="E534" s="310"/>
      <c r="F534" s="45" t="s">
        <v>341</v>
      </c>
      <c r="G534" s="5" t="s">
        <v>331</v>
      </c>
      <c r="H534" s="33">
        <v>5853</v>
      </c>
      <c r="I534" s="159">
        <f>B534+E523-H540</f>
        <v>391339.9199999999</v>
      </c>
      <c r="M534" s="3">
        <f t="shared" si="7"/>
        <v>461221.44</v>
      </c>
    </row>
    <row r="535" spans="1:13" ht="12.75">
      <c r="A535" s="279"/>
      <c r="B535" s="133"/>
      <c r="C535" s="282"/>
      <c r="D535" s="310"/>
      <c r="E535" s="310"/>
      <c r="F535" s="5" t="s">
        <v>15</v>
      </c>
      <c r="G535" s="5" t="s">
        <v>1</v>
      </c>
      <c r="H535" s="33">
        <v>894</v>
      </c>
      <c r="I535" s="159"/>
      <c r="J535" s="69"/>
      <c r="M535" s="3">
        <f t="shared" si="7"/>
        <v>0</v>
      </c>
    </row>
    <row r="536" spans="1:13" ht="12.75">
      <c r="A536" s="279"/>
      <c r="B536" s="133"/>
      <c r="C536" s="282"/>
      <c r="D536" s="310"/>
      <c r="E536" s="310"/>
      <c r="F536" s="5" t="s">
        <v>46</v>
      </c>
      <c r="G536" s="5" t="s">
        <v>29</v>
      </c>
      <c r="H536" s="33">
        <v>7424</v>
      </c>
      <c r="I536" s="159"/>
      <c r="M536" s="3">
        <f t="shared" si="7"/>
        <v>0</v>
      </c>
    </row>
    <row r="537" spans="1:15" ht="38.25">
      <c r="A537" s="279"/>
      <c r="B537" s="133"/>
      <c r="C537" s="282"/>
      <c r="D537" s="310"/>
      <c r="E537" s="310"/>
      <c r="F537" s="60" t="s">
        <v>180</v>
      </c>
      <c r="G537" s="19" t="s">
        <v>148</v>
      </c>
      <c r="H537" s="79">
        <v>35954</v>
      </c>
      <c r="I537" s="159"/>
      <c r="M537" s="3">
        <f t="shared" si="7"/>
        <v>0</v>
      </c>
      <c r="N537" s="3">
        <f>D523</f>
        <v>450018.69</v>
      </c>
      <c r="O537" s="3">
        <f>E523</f>
        <v>426085.48</v>
      </c>
    </row>
    <row r="538" spans="1:15" ht="27" customHeight="1">
      <c r="A538" s="279"/>
      <c r="B538" s="133"/>
      <c r="C538" s="282"/>
      <c r="D538" s="310"/>
      <c r="E538" s="310"/>
      <c r="F538" s="125" t="s">
        <v>342</v>
      </c>
      <c r="G538" s="125" t="s">
        <v>254</v>
      </c>
      <c r="H538" s="125">
        <v>9114</v>
      </c>
      <c r="I538" s="159"/>
      <c r="M538" s="3"/>
      <c r="N538" s="3"/>
      <c r="O538" s="3"/>
    </row>
    <row r="539" spans="1:15" ht="16.5" customHeight="1">
      <c r="A539" s="279"/>
      <c r="B539" s="133"/>
      <c r="C539" s="282"/>
      <c r="D539" s="310"/>
      <c r="E539" s="310"/>
      <c r="F539" s="19" t="s">
        <v>302</v>
      </c>
      <c r="G539" s="19" t="s">
        <v>2</v>
      </c>
      <c r="H539" s="79">
        <v>13819</v>
      </c>
      <c r="I539" s="159"/>
      <c r="M539" s="3"/>
      <c r="N539" s="3"/>
      <c r="O539" s="3"/>
    </row>
    <row r="540" spans="1:13" ht="13.5" thickBot="1">
      <c r="A540" s="280"/>
      <c r="B540" s="134"/>
      <c r="C540" s="308"/>
      <c r="D540" s="311"/>
      <c r="E540" s="311"/>
      <c r="F540" s="151" t="s">
        <v>74</v>
      </c>
      <c r="G540" s="153"/>
      <c r="H540" s="239">
        <f>SUM(H523:H539)</f>
        <v>495967</v>
      </c>
      <c r="I540" s="246"/>
      <c r="J540" s="3">
        <f>H540</f>
        <v>495967</v>
      </c>
      <c r="M540" s="3">
        <f t="shared" si="7"/>
        <v>0</v>
      </c>
    </row>
    <row r="541" spans="1:13" ht="12.75">
      <c r="A541" s="20"/>
      <c r="B541" s="135"/>
      <c r="C541" s="21"/>
      <c r="D541" s="22"/>
      <c r="E541" s="22"/>
      <c r="F541" s="23"/>
      <c r="G541" s="23"/>
      <c r="H541" s="76"/>
      <c r="I541" s="52"/>
      <c r="M541" s="3">
        <f t="shared" si="7"/>
        <v>0</v>
      </c>
    </row>
    <row r="542" spans="1:13" ht="12.75">
      <c r="A542" s="18"/>
      <c r="B542" s="18"/>
      <c r="C542" s="38"/>
      <c r="D542" s="39"/>
      <c r="E542" s="39"/>
      <c r="F542" s="40"/>
      <c r="G542" s="18"/>
      <c r="H542" s="52"/>
      <c r="I542" s="52"/>
      <c r="M542" s="3">
        <f t="shared" si="7"/>
        <v>0</v>
      </c>
    </row>
    <row r="543" spans="1:13" ht="12.75">
      <c r="A543" s="18"/>
      <c r="B543" s="18"/>
      <c r="C543" s="38"/>
      <c r="D543" s="39"/>
      <c r="E543" s="39"/>
      <c r="F543" s="40"/>
      <c r="G543" s="18"/>
      <c r="H543" s="52"/>
      <c r="I543" s="52"/>
      <c r="M543" s="3">
        <f t="shared" si="7"/>
        <v>0</v>
      </c>
    </row>
    <row r="544" spans="1:13" ht="12.75">
      <c r="A544" s="18"/>
      <c r="B544" s="18"/>
      <c r="C544" s="38"/>
      <c r="D544" s="39"/>
      <c r="E544" s="39"/>
      <c r="F544" s="40"/>
      <c r="G544" s="18"/>
      <c r="H544" s="52"/>
      <c r="I544" s="52"/>
      <c r="M544" s="3">
        <f t="shared" si="7"/>
        <v>0</v>
      </c>
    </row>
    <row r="545" spans="1:13" ht="12.75">
      <c r="A545" s="18"/>
      <c r="B545" s="18"/>
      <c r="C545" s="38"/>
      <c r="D545" s="39"/>
      <c r="E545" s="39"/>
      <c r="F545" s="40"/>
      <c r="G545" s="18"/>
      <c r="H545" s="52"/>
      <c r="I545" s="52"/>
      <c r="M545" s="3">
        <f t="shared" si="7"/>
        <v>0</v>
      </c>
    </row>
    <row r="546" spans="1:13" ht="12.75">
      <c r="A546" s="18"/>
      <c r="B546" s="18"/>
      <c r="C546" s="38"/>
      <c r="D546" s="39"/>
      <c r="E546" s="39"/>
      <c r="F546" s="40"/>
      <c r="G546" s="18"/>
      <c r="H546" s="52"/>
      <c r="I546" s="52"/>
      <c r="M546" s="3">
        <f t="shared" si="7"/>
        <v>0</v>
      </c>
    </row>
    <row r="547" spans="1:13" ht="12.75">
      <c r="A547" s="18"/>
      <c r="B547" s="18"/>
      <c r="C547" s="38"/>
      <c r="D547" s="39"/>
      <c r="E547" s="39"/>
      <c r="F547" s="40"/>
      <c r="G547" s="18"/>
      <c r="H547" s="52"/>
      <c r="I547" s="52"/>
      <c r="M547" s="3">
        <f t="shared" si="7"/>
        <v>0</v>
      </c>
    </row>
    <row r="548" spans="1:13" ht="12.75">
      <c r="A548" s="18"/>
      <c r="B548" s="18"/>
      <c r="C548" s="38"/>
      <c r="D548" s="39"/>
      <c r="E548" s="39"/>
      <c r="F548" s="40"/>
      <c r="G548" s="18"/>
      <c r="H548" s="52"/>
      <c r="I548" s="52"/>
      <c r="M548" s="3">
        <f t="shared" si="7"/>
        <v>0</v>
      </c>
    </row>
    <row r="549" spans="1:13" ht="12.75">
      <c r="A549" s="18"/>
      <c r="B549" s="18"/>
      <c r="C549" s="38"/>
      <c r="D549" s="39"/>
      <c r="E549" s="39"/>
      <c r="F549" s="40"/>
      <c r="G549" s="18"/>
      <c r="H549" s="52"/>
      <c r="I549" s="52"/>
      <c r="M549" s="3">
        <f t="shared" si="7"/>
        <v>0</v>
      </c>
    </row>
    <row r="550" spans="1:13" ht="12.75">
      <c r="A550" s="18"/>
      <c r="B550" s="18"/>
      <c r="C550" s="38"/>
      <c r="D550" s="39"/>
      <c r="E550" s="39"/>
      <c r="F550" s="40"/>
      <c r="G550" s="18"/>
      <c r="H550" s="52"/>
      <c r="I550" s="52"/>
      <c r="M550" s="3">
        <f t="shared" si="7"/>
        <v>0</v>
      </c>
    </row>
    <row r="551" spans="1:13" ht="12.75">
      <c r="A551" s="18"/>
      <c r="B551" s="18"/>
      <c r="C551" s="38"/>
      <c r="D551" s="39"/>
      <c r="E551" s="39"/>
      <c r="F551" s="40"/>
      <c r="G551" s="18"/>
      <c r="H551" s="52"/>
      <c r="I551" s="52"/>
      <c r="M551" s="3">
        <f t="shared" si="7"/>
        <v>0</v>
      </c>
    </row>
    <row r="552" spans="1:13" ht="12.75">
      <c r="A552" s="18"/>
      <c r="B552" s="18"/>
      <c r="C552" s="38"/>
      <c r="D552" s="39"/>
      <c r="E552" s="39"/>
      <c r="F552" s="40"/>
      <c r="G552" s="18"/>
      <c r="H552" s="52"/>
      <c r="I552" s="52"/>
      <c r="M552" s="3">
        <f t="shared" si="7"/>
        <v>0</v>
      </c>
    </row>
    <row r="553" spans="1:13" ht="12.75">
      <c r="A553" s="18"/>
      <c r="B553" s="18"/>
      <c r="C553" s="38"/>
      <c r="D553" s="39"/>
      <c r="E553" s="39"/>
      <c r="F553" s="40"/>
      <c r="G553" s="18"/>
      <c r="H553" s="52"/>
      <c r="I553" s="52"/>
      <c r="M553" s="3">
        <f t="shared" si="7"/>
        <v>0</v>
      </c>
    </row>
    <row r="554" spans="1:13" ht="12.75">
      <c r="A554" s="18"/>
      <c r="B554" s="18"/>
      <c r="C554" s="38"/>
      <c r="D554" s="39"/>
      <c r="E554" s="39"/>
      <c r="F554" s="40"/>
      <c r="G554" s="18"/>
      <c r="H554" s="52"/>
      <c r="I554" s="52"/>
      <c r="M554" s="3">
        <f t="shared" si="7"/>
        <v>0</v>
      </c>
    </row>
    <row r="555" spans="1:13" ht="12.75">
      <c r="A555" s="18"/>
      <c r="B555" s="18"/>
      <c r="C555" s="38"/>
      <c r="D555" s="39"/>
      <c r="E555" s="39"/>
      <c r="F555" s="40"/>
      <c r="G555" s="18"/>
      <c r="H555" s="52"/>
      <c r="I555" s="52"/>
      <c r="M555" s="3">
        <f t="shared" si="7"/>
        <v>0</v>
      </c>
    </row>
    <row r="556" spans="1:13" s="49" customFormat="1" ht="12.75">
      <c r="A556" s="50"/>
      <c r="B556" s="50"/>
      <c r="C556" s="51"/>
      <c r="D556" s="52"/>
      <c r="E556" s="52"/>
      <c r="F556" s="53"/>
      <c r="G556" s="50"/>
      <c r="H556" s="52"/>
      <c r="I556" s="52"/>
      <c r="M556" s="3">
        <f t="shared" si="7"/>
        <v>0</v>
      </c>
    </row>
    <row r="557" ht="12.75">
      <c r="M557" s="3">
        <f aca="true" t="shared" si="8" ref="M557:M626">B557</f>
        <v>0</v>
      </c>
    </row>
    <row r="558" spans="1:13" ht="18">
      <c r="A558" s="8" t="s">
        <v>82</v>
      </c>
      <c r="B558" s="8"/>
      <c r="C558" s="12"/>
      <c r="D558" s="3"/>
      <c r="E558" s="3"/>
      <c r="F558" s="101"/>
      <c r="M558" s="3">
        <f t="shared" si="8"/>
        <v>0</v>
      </c>
    </row>
    <row r="559" spans="1:13" ht="15">
      <c r="A559" t="s">
        <v>76</v>
      </c>
      <c r="C559" s="77">
        <v>6078.18</v>
      </c>
      <c r="D559" t="s">
        <v>130</v>
      </c>
      <c r="M559" s="3">
        <f t="shared" si="8"/>
        <v>0</v>
      </c>
    </row>
    <row r="560" spans="1:13" ht="13.5" thickBot="1">
      <c r="A560" t="s">
        <v>131</v>
      </c>
      <c r="C560" s="37">
        <v>70.59</v>
      </c>
      <c r="D560" t="s">
        <v>130</v>
      </c>
      <c r="M560" s="3">
        <f t="shared" si="8"/>
        <v>0</v>
      </c>
    </row>
    <row r="561" spans="1:13" ht="12.75" customHeight="1">
      <c r="A561" s="353" t="s">
        <v>11</v>
      </c>
      <c r="B561" s="295" t="s">
        <v>285</v>
      </c>
      <c r="C561" s="295" t="s">
        <v>160</v>
      </c>
      <c r="D561" s="295" t="s">
        <v>391</v>
      </c>
      <c r="E561" s="295" t="s">
        <v>392</v>
      </c>
      <c r="F561" s="1" t="s">
        <v>0</v>
      </c>
      <c r="G561" s="353" t="s">
        <v>8</v>
      </c>
      <c r="H561" s="353"/>
      <c r="I561" s="297" t="s">
        <v>394</v>
      </c>
      <c r="M561" s="3"/>
    </row>
    <row r="562" spans="1:13" ht="47.25" customHeight="1" thickBot="1">
      <c r="A562" s="354"/>
      <c r="B562" s="296"/>
      <c r="C562" s="304"/>
      <c r="D562" s="304"/>
      <c r="E562" s="296"/>
      <c r="F562" s="2"/>
      <c r="G562" s="19" t="s">
        <v>9</v>
      </c>
      <c r="H562" s="47" t="s">
        <v>10</v>
      </c>
      <c r="I562" s="298"/>
      <c r="M562" s="3">
        <f t="shared" si="8"/>
        <v>0</v>
      </c>
    </row>
    <row r="563" spans="1:13" ht="12.75">
      <c r="A563" s="278" t="s">
        <v>13</v>
      </c>
      <c r="B563" s="132"/>
      <c r="C563" s="281">
        <v>294664</v>
      </c>
      <c r="D563" s="309">
        <f>360615+4284.83</f>
        <v>364899.83</v>
      </c>
      <c r="E563" s="309">
        <f>362428+3296.02</f>
        <v>365724.02</v>
      </c>
      <c r="F563" s="31" t="s">
        <v>334</v>
      </c>
      <c r="G563" s="42" t="s">
        <v>143</v>
      </c>
      <c r="H563" s="62">
        <v>203</v>
      </c>
      <c r="I563" s="179"/>
      <c r="M563" s="3">
        <f t="shared" si="8"/>
        <v>0</v>
      </c>
    </row>
    <row r="564" spans="1:13" ht="12.75">
      <c r="A564" s="279"/>
      <c r="B564" s="133"/>
      <c r="C564" s="282"/>
      <c r="D564" s="310"/>
      <c r="E564" s="310"/>
      <c r="F564" s="6" t="s">
        <v>73</v>
      </c>
      <c r="G564" s="75" t="s">
        <v>36</v>
      </c>
      <c r="H564" s="82">
        <v>5682</v>
      </c>
      <c r="I564" s="160"/>
      <c r="M564" s="3">
        <f t="shared" si="8"/>
        <v>0</v>
      </c>
    </row>
    <row r="565" spans="1:13" ht="12.75">
      <c r="A565" s="279"/>
      <c r="B565" s="133"/>
      <c r="C565" s="282"/>
      <c r="D565" s="310"/>
      <c r="E565" s="310"/>
      <c r="F565" s="9" t="s">
        <v>23</v>
      </c>
      <c r="G565" s="44" t="s">
        <v>45</v>
      </c>
      <c r="H565" s="33">
        <v>6889</v>
      </c>
      <c r="I565" s="159"/>
      <c r="M565" s="3">
        <f t="shared" si="8"/>
        <v>0</v>
      </c>
    </row>
    <row r="566" spans="1:13" ht="12.75">
      <c r="A566" s="279"/>
      <c r="B566" s="133"/>
      <c r="C566" s="282"/>
      <c r="D566" s="310"/>
      <c r="E566" s="310"/>
      <c r="F566" s="9" t="s">
        <v>49</v>
      </c>
      <c r="G566" s="44" t="s">
        <v>257</v>
      </c>
      <c r="H566" s="33">
        <v>263095</v>
      </c>
      <c r="I566" s="159">
        <f>B568+E563-H572</f>
        <v>151412.48000000004</v>
      </c>
      <c r="M566" s="3">
        <f t="shared" si="8"/>
        <v>0</v>
      </c>
    </row>
    <row r="567" spans="1:13" ht="12.75">
      <c r="A567" s="279"/>
      <c r="B567" s="133"/>
      <c r="C567" s="282"/>
      <c r="D567" s="310"/>
      <c r="E567" s="310"/>
      <c r="F567" s="9" t="s">
        <v>40</v>
      </c>
      <c r="G567" s="44" t="s">
        <v>343</v>
      </c>
      <c r="H567" s="33">
        <v>9379</v>
      </c>
      <c r="I567" s="159"/>
      <c r="M567" s="3"/>
    </row>
    <row r="568" spans="1:13" ht="12.75">
      <c r="A568" s="279"/>
      <c r="B568" s="155">
        <v>117863.46</v>
      </c>
      <c r="C568" s="282"/>
      <c r="D568" s="310"/>
      <c r="E568" s="310"/>
      <c r="F568" s="9" t="s">
        <v>43</v>
      </c>
      <c r="G568" s="44" t="s">
        <v>258</v>
      </c>
      <c r="H568" s="33">
        <v>12168</v>
      </c>
      <c r="I568" s="159"/>
      <c r="M568" s="3">
        <f t="shared" si="8"/>
        <v>117863.46</v>
      </c>
    </row>
    <row r="569" spans="1:13" ht="12.75">
      <c r="A569" s="279"/>
      <c r="B569" s="133"/>
      <c r="C569" s="282"/>
      <c r="D569" s="310"/>
      <c r="E569" s="310"/>
      <c r="F569" s="5" t="s">
        <v>15</v>
      </c>
      <c r="G569" s="44" t="s">
        <v>344</v>
      </c>
      <c r="H569" s="33">
        <v>33318</v>
      </c>
      <c r="I569" s="159"/>
      <c r="M569" s="3">
        <f t="shared" si="8"/>
        <v>0</v>
      </c>
    </row>
    <row r="570" spans="1:13" ht="12.75">
      <c r="A570" s="279"/>
      <c r="B570" s="133"/>
      <c r="C570" s="282"/>
      <c r="D570" s="310"/>
      <c r="E570" s="310"/>
      <c r="F570" s="5" t="s">
        <v>46</v>
      </c>
      <c r="G570" s="44" t="s">
        <v>1</v>
      </c>
      <c r="H570" s="33">
        <v>1273</v>
      </c>
      <c r="I570" s="159"/>
      <c r="M570" s="3">
        <f t="shared" si="8"/>
        <v>0</v>
      </c>
    </row>
    <row r="571" spans="1:13" ht="25.5">
      <c r="A571" s="279"/>
      <c r="B571" s="133"/>
      <c r="C571" s="282"/>
      <c r="D571" s="310"/>
      <c r="E571" s="310"/>
      <c r="F571" s="7" t="s">
        <v>17</v>
      </c>
      <c r="G571" s="44" t="s">
        <v>2</v>
      </c>
      <c r="H571" s="33">
        <v>168</v>
      </c>
      <c r="I571" s="159"/>
      <c r="M571" s="3">
        <f t="shared" si="8"/>
        <v>0</v>
      </c>
    </row>
    <row r="572" spans="1:15" ht="13.5" thickBot="1">
      <c r="A572" s="280"/>
      <c r="B572" s="134"/>
      <c r="C572" s="308"/>
      <c r="D572" s="311"/>
      <c r="E572" s="311"/>
      <c r="F572" s="15" t="s">
        <v>74</v>
      </c>
      <c r="G572" s="17"/>
      <c r="H572" s="242">
        <f>SUM(H563:H571)</f>
        <v>332175</v>
      </c>
      <c r="I572" s="246"/>
      <c r="J572" s="3">
        <f>H572</f>
        <v>332175</v>
      </c>
      <c r="K572" s="3"/>
      <c r="M572" s="3">
        <f t="shared" si="8"/>
        <v>0</v>
      </c>
      <c r="N572" s="3">
        <f>D563</f>
        <v>364899.83</v>
      </c>
      <c r="O572" s="3">
        <f>E563</f>
        <v>365724.02</v>
      </c>
    </row>
    <row r="573" spans="1:13" ht="39.75" customHeight="1">
      <c r="A573" s="293" t="s">
        <v>293</v>
      </c>
      <c r="B573" s="294"/>
      <c r="C573" s="21"/>
      <c r="D573" s="26">
        <v>180000</v>
      </c>
      <c r="E573" s="26">
        <v>234000</v>
      </c>
      <c r="F573" s="206"/>
      <c r="G573" s="23"/>
      <c r="H573" s="22"/>
      <c r="I573" s="22"/>
      <c r="J573" s="3"/>
      <c r="M573" s="3">
        <f t="shared" si="8"/>
        <v>0</v>
      </c>
    </row>
    <row r="574" spans="1:13" s="49" customFormat="1" ht="12.75">
      <c r="A574" s="50"/>
      <c r="B574" s="50"/>
      <c r="C574" s="51"/>
      <c r="D574" s="52"/>
      <c r="E574" s="52"/>
      <c r="F574" s="53"/>
      <c r="G574" s="50"/>
      <c r="H574" s="52"/>
      <c r="I574" s="52"/>
      <c r="M574" s="3">
        <f t="shared" si="8"/>
        <v>0</v>
      </c>
    </row>
    <row r="575" spans="1:13" s="49" customFormat="1" ht="12.75">
      <c r="A575" s="50"/>
      <c r="B575" s="50"/>
      <c r="C575" s="51"/>
      <c r="D575" s="52"/>
      <c r="E575" s="52"/>
      <c r="F575" s="53"/>
      <c r="G575" s="50"/>
      <c r="H575" s="52"/>
      <c r="I575" s="52"/>
      <c r="M575" s="3">
        <f t="shared" si="8"/>
        <v>0</v>
      </c>
    </row>
    <row r="576" spans="1:13" s="49" customFormat="1" ht="12.75">
      <c r="A576" s="50"/>
      <c r="B576" s="50"/>
      <c r="C576" s="51"/>
      <c r="D576" s="52"/>
      <c r="E576" s="52"/>
      <c r="F576" s="53"/>
      <c r="G576" s="50"/>
      <c r="H576" s="52"/>
      <c r="I576" s="52"/>
      <c r="M576" s="3">
        <f t="shared" si="8"/>
        <v>0</v>
      </c>
    </row>
    <row r="577" spans="1:13" s="49" customFormat="1" ht="12.75">
      <c r="A577" s="50"/>
      <c r="B577" s="50"/>
      <c r="C577" s="51"/>
      <c r="D577" s="52"/>
      <c r="E577" s="52"/>
      <c r="F577" s="53"/>
      <c r="G577" s="50"/>
      <c r="H577" s="52"/>
      <c r="I577" s="52"/>
      <c r="M577" s="3">
        <f t="shared" si="8"/>
        <v>0</v>
      </c>
    </row>
    <row r="578" spans="1:13" s="49" customFormat="1" ht="12.75">
      <c r="A578" s="50"/>
      <c r="B578" s="50"/>
      <c r="C578" s="51"/>
      <c r="D578" s="52"/>
      <c r="E578" s="52"/>
      <c r="F578" s="53"/>
      <c r="G578" s="50"/>
      <c r="H578" s="52"/>
      <c r="I578" s="52"/>
      <c r="M578" s="3">
        <f t="shared" si="8"/>
        <v>0</v>
      </c>
    </row>
    <row r="579" spans="1:13" s="49" customFormat="1" ht="12.75">
      <c r="A579" s="50"/>
      <c r="B579" s="50"/>
      <c r="C579" s="51"/>
      <c r="D579" s="52"/>
      <c r="E579" s="52"/>
      <c r="F579" s="53"/>
      <c r="G579" s="50"/>
      <c r="H579" s="52"/>
      <c r="I579" s="52"/>
      <c r="M579" s="3">
        <f t="shared" si="8"/>
        <v>0</v>
      </c>
    </row>
    <row r="580" spans="1:13" s="49" customFormat="1" ht="12.75">
      <c r="A580" s="50"/>
      <c r="B580" s="50"/>
      <c r="C580" s="51"/>
      <c r="D580" s="52"/>
      <c r="E580" s="52"/>
      <c r="F580" s="53"/>
      <c r="G580" s="50"/>
      <c r="H580" s="52"/>
      <c r="I580" s="52"/>
      <c r="M580" s="3">
        <f t="shared" si="8"/>
        <v>0</v>
      </c>
    </row>
    <row r="581" spans="1:13" s="49" customFormat="1" ht="12.75">
      <c r="A581" s="50"/>
      <c r="B581" s="50"/>
      <c r="C581" s="51"/>
      <c r="D581" s="52"/>
      <c r="E581" s="52"/>
      <c r="F581" s="53"/>
      <c r="G581" s="50"/>
      <c r="H581" s="52"/>
      <c r="I581" s="52"/>
      <c r="M581" s="3">
        <f t="shared" si="8"/>
        <v>0</v>
      </c>
    </row>
    <row r="582" s="49" customFormat="1" ht="12.75">
      <c r="M582" s="3">
        <f t="shared" si="8"/>
        <v>0</v>
      </c>
    </row>
    <row r="583" s="49" customFormat="1" ht="12.75">
      <c r="M583" s="3">
        <f t="shared" si="8"/>
        <v>0</v>
      </c>
    </row>
    <row r="584" spans="1:13" s="49" customFormat="1" ht="18">
      <c r="A584" s="8" t="s">
        <v>83</v>
      </c>
      <c r="B584" s="8"/>
      <c r="C584" s="12"/>
      <c r="D584" s="54"/>
      <c r="E584" s="54"/>
      <c r="F584" s="101"/>
      <c r="M584" s="3">
        <f t="shared" si="8"/>
        <v>0</v>
      </c>
    </row>
    <row r="585" spans="1:13" s="49" customFormat="1" ht="13.5" thickBot="1">
      <c r="A585" s="49" t="s">
        <v>76</v>
      </c>
      <c r="C585" s="55">
        <v>4348.78</v>
      </c>
      <c r="D585" s="49" t="s">
        <v>130</v>
      </c>
      <c r="M585" s="3">
        <f t="shared" si="8"/>
        <v>0</v>
      </c>
    </row>
    <row r="586" spans="1:13" s="49" customFormat="1" ht="12.75" customHeight="1">
      <c r="A586" s="333" t="s">
        <v>11</v>
      </c>
      <c r="B586" s="295" t="s">
        <v>285</v>
      </c>
      <c r="C586" s="295" t="s">
        <v>160</v>
      </c>
      <c r="D586" s="295" t="s">
        <v>391</v>
      </c>
      <c r="E586" s="295" t="s">
        <v>392</v>
      </c>
      <c r="F586" s="56" t="s">
        <v>0</v>
      </c>
      <c r="G586" s="301" t="s">
        <v>8</v>
      </c>
      <c r="H586" s="302"/>
      <c r="I586" s="297" t="s">
        <v>394</v>
      </c>
      <c r="M586" s="3"/>
    </row>
    <row r="587" spans="1:13" s="49" customFormat="1" ht="38.25" customHeight="1" thickBot="1">
      <c r="A587" s="334"/>
      <c r="B587" s="296"/>
      <c r="C587" s="304"/>
      <c r="D587" s="304"/>
      <c r="E587" s="296"/>
      <c r="F587" s="57"/>
      <c r="G587" s="47" t="s">
        <v>9</v>
      </c>
      <c r="H587" s="58" t="s">
        <v>10</v>
      </c>
      <c r="I587" s="298"/>
      <c r="M587" s="3">
        <f t="shared" si="8"/>
        <v>0</v>
      </c>
    </row>
    <row r="588" spans="1:13" s="49" customFormat="1" ht="12.75">
      <c r="A588" s="278" t="s">
        <v>13</v>
      </c>
      <c r="B588" s="132"/>
      <c r="C588" s="281">
        <v>248418</v>
      </c>
      <c r="D588" s="309">
        <v>257980</v>
      </c>
      <c r="E588" s="309">
        <v>226384</v>
      </c>
      <c r="F588" s="61" t="s">
        <v>345</v>
      </c>
      <c r="G588" s="42" t="s">
        <v>346</v>
      </c>
      <c r="H588" s="62">
        <v>6472</v>
      </c>
      <c r="I588" s="179"/>
      <c r="M588" s="3">
        <f t="shared" si="8"/>
        <v>0</v>
      </c>
    </row>
    <row r="589" spans="1:13" s="49" customFormat="1" ht="25.5">
      <c r="A589" s="279"/>
      <c r="B589" s="133"/>
      <c r="C589" s="282"/>
      <c r="D589" s="310"/>
      <c r="E589" s="310"/>
      <c r="F589" s="222" t="s">
        <v>347</v>
      </c>
      <c r="G589" s="75" t="s">
        <v>2</v>
      </c>
      <c r="H589" s="82">
        <v>4125</v>
      </c>
      <c r="I589" s="160"/>
      <c r="M589" s="3"/>
    </row>
    <row r="590" spans="1:13" s="49" customFormat="1" ht="25.5">
      <c r="A590" s="279"/>
      <c r="B590" s="133"/>
      <c r="C590" s="282"/>
      <c r="D590" s="310"/>
      <c r="E590" s="310"/>
      <c r="F590" s="45" t="s">
        <v>70</v>
      </c>
      <c r="G590" s="44" t="s">
        <v>2</v>
      </c>
      <c r="H590" s="33">
        <v>70178</v>
      </c>
      <c r="I590" s="159"/>
      <c r="M590" s="3">
        <f t="shared" si="8"/>
        <v>0</v>
      </c>
    </row>
    <row r="591" spans="1:13" ht="12.75">
      <c r="A591" s="279"/>
      <c r="B591" s="133"/>
      <c r="C591" s="282"/>
      <c r="D591" s="310"/>
      <c r="E591" s="310"/>
      <c r="F591" s="9" t="s">
        <v>40</v>
      </c>
      <c r="G591" s="5" t="s">
        <v>336</v>
      </c>
      <c r="H591" s="33">
        <v>8716</v>
      </c>
      <c r="I591" s="159"/>
      <c r="M591" s="3">
        <f t="shared" si="8"/>
        <v>0</v>
      </c>
    </row>
    <row r="592" spans="1:13" ht="25.5">
      <c r="A592" s="279"/>
      <c r="B592" s="155">
        <v>34344.44</v>
      </c>
      <c r="C592" s="282"/>
      <c r="D592" s="310"/>
      <c r="E592" s="310"/>
      <c r="F592" s="9" t="s">
        <v>259</v>
      </c>
      <c r="G592" s="5" t="s">
        <v>1</v>
      </c>
      <c r="H592" s="33">
        <v>647</v>
      </c>
      <c r="I592" s="159">
        <f>B592+E588-H598</f>
        <v>19510.440000000002</v>
      </c>
      <c r="M592" s="3">
        <f t="shared" si="8"/>
        <v>34344.44</v>
      </c>
    </row>
    <row r="593" spans="1:13" ht="12.75">
      <c r="A593" s="279"/>
      <c r="B593" s="133"/>
      <c r="C593" s="282"/>
      <c r="D593" s="310"/>
      <c r="E593" s="310"/>
      <c r="F593" s="9" t="s">
        <v>155</v>
      </c>
      <c r="G593" s="5" t="s">
        <v>260</v>
      </c>
      <c r="H593" s="33">
        <v>126263</v>
      </c>
      <c r="I593" s="159"/>
      <c r="M593" s="3">
        <f t="shared" si="8"/>
        <v>0</v>
      </c>
    </row>
    <row r="594" spans="1:13" ht="12.75">
      <c r="A594" s="279"/>
      <c r="B594" s="133"/>
      <c r="C594" s="282"/>
      <c r="D594" s="310"/>
      <c r="E594" s="310"/>
      <c r="F594" s="5" t="s">
        <v>15</v>
      </c>
      <c r="G594" s="5" t="s">
        <v>90</v>
      </c>
      <c r="H594" s="33">
        <v>2683</v>
      </c>
      <c r="I594" s="159"/>
      <c r="M594" s="3">
        <f t="shared" si="8"/>
        <v>0</v>
      </c>
    </row>
    <row r="595" spans="1:13" ht="12.75">
      <c r="A595" s="279"/>
      <c r="B595" s="133"/>
      <c r="C595" s="282"/>
      <c r="D595" s="310"/>
      <c r="E595" s="310"/>
      <c r="F595" s="5" t="s">
        <v>66</v>
      </c>
      <c r="G595" s="5" t="s">
        <v>261</v>
      </c>
      <c r="H595" s="33">
        <v>14481</v>
      </c>
      <c r="I595" s="159"/>
      <c r="M595" s="3">
        <f t="shared" si="8"/>
        <v>0</v>
      </c>
    </row>
    <row r="596" spans="1:13" ht="25.5">
      <c r="A596" s="279"/>
      <c r="B596" s="133"/>
      <c r="C596" s="282"/>
      <c r="D596" s="310"/>
      <c r="E596" s="310"/>
      <c r="F596" s="7" t="s">
        <v>17</v>
      </c>
      <c r="G596" s="5" t="s">
        <v>348</v>
      </c>
      <c r="H596" s="33">
        <v>4855</v>
      </c>
      <c r="I596" s="159"/>
      <c r="M596" s="3">
        <f t="shared" si="8"/>
        <v>0</v>
      </c>
    </row>
    <row r="597" spans="1:15" ht="12.75">
      <c r="A597" s="279"/>
      <c r="B597" s="133"/>
      <c r="C597" s="282"/>
      <c r="D597" s="310"/>
      <c r="E597" s="310"/>
      <c r="F597" s="5" t="s">
        <v>46</v>
      </c>
      <c r="G597" s="5" t="s">
        <v>1</v>
      </c>
      <c r="H597" s="33">
        <v>2798</v>
      </c>
      <c r="I597" s="159"/>
      <c r="M597" s="3">
        <f t="shared" si="8"/>
        <v>0</v>
      </c>
      <c r="N597" s="3">
        <f>D588</f>
        <v>257980</v>
      </c>
      <c r="O597" s="3">
        <f>E588</f>
        <v>226384</v>
      </c>
    </row>
    <row r="598" spans="1:13" ht="13.5" thickBot="1">
      <c r="A598" s="280"/>
      <c r="B598" s="134"/>
      <c r="C598" s="308"/>
      <c r="D598" s="311"/>
      <c r="E598" s="311"/>
      <c r="F598" s="15" t="s">
        <v>74</v>
      </c>
      <c r="G598" s="17"/>
      <c r="H598" s="242">
        <f>SUM(H588:H597)</f>
        <v>241218</v>
      </c>
      <c r="I598" s="246"/>
      <c r="J598" s="3">
        <f>H598</f>
        <v>241218</v>
      </c>
      <c r="M598" s="3">
        <f t="shared" si="8"/>
        <v>0</v>
      </c>
    </row>
    <row r="599" spans="1:13" ht="12.75">
      <c r="A599" s="20"/>
      <c r="B599" s="135"/>
      <c r="C599" s="21"/>
      <c r="D599" s="22"/>
      <c r="E599" s="22"/>
      <c r="F599" s="23"/>
      <c r="G599" s="23"/>
      <c r="H599" s="76"/>
      <c r="I599" s="52"/>
      <c r="M599" s="3">
        <f t="shared" si="8"/>
        <v>0</v>
      </c>
    </row>
    <row r="600" spans="1:13" ht="12.75">
      <c r="A600" s="18"/>
      <c r="B600" s="18"/>
      <c r="C600" s="38"/>
      <c r="D600" s="39"/>
      <c r="E600" s="39"/>
      <c r="F600" s="40"/>
      <c r="G600" s="18"/>
      <c r="H600" s="52"/>
      <c r="I600" s="52"/>
      <c r="M600" s="3">
        <f t="shared" si="8"/>
        <v>0</v>
      </c>
    </row>
    <row r="601" spans="1:13" ht="12.75">
      <c r="A601" s="18"/>
      <c r="B601" s="18"/>
      <c r="C601" s="38"/>
      <c r="D601" s="39"/>
      <c r="E601" s="39"/>
      <c r="F601" s="40"/>
      <c r="G601" s="18"/>
      <c r="H601" s="52"/>
      <c r="I601" s="52"/>
      <c r="M601" s="3">
        <f t="shared" si="8"/>
        <v>0</v>
      </c>
    </row>
    <row r="602" spans="1:13" ht="12.75">
      <c r="A602" s="18"/>
      <c r="B602" s="18"/>
      <c r="C602" s="38"/>
      <c r="D602" s="39"/>
      <c r="E602" s="39"/>
      <c r="F602" s="40"/>
      <c r="G602" s="18"/>
      <c r="H602" s="52"/>
      <c r="I602" s="52"/>
      <c r="M602" s="3">
        <f t="shared" si="8"/>
        <v>0</v>
      </c>
    </row>
    <row r="603" spans="1:13" ht="12.75">
      <c r="A603" s="18"/>
      <c r="B603" s="18"/>
      <c r="C603" s="38"/>
      <c r="D603" s="39"/>
      <c r="E603" s="39"/>
      <c r="F603" s="40"/>
      <c r="G603" s="18"/>
      <c r="H603" s="52"/>
      <c r="I603" s="52"/>
      <c r="M603" s="3">
        <f t="shared" si="8"/>
        <v>0</v>
      </c>
    </row>
    <row r="604" spans="1:13" ht="12.75">
      <c r="A604" s="18"/>
      <c r="B604" s="18"/>
      <c r="C604" s="38"/>
      <c r="D604" s="39"/>
      <c r="E604" s="39"/>
      <c r="F604" s="40"/>
      <c r="G604" s="18"/>
      <c r="H604" s="52"/>
      <c r="I604" s="52"/>
      <c r="M604" s="3">
        <f t="shared" si="8"/>
        <v>0</v>
      </c>
    </row>
    <row r="605" spans="1:13" ht="12.75">
      <c r="A605" s="18"/>
      <c r="B605" s="18"/>
      <c r="C605" s="38"/>
      <c r="D605" s="39"/>
      <c r="E605" s="39"/>
      <c r="F605" s="40"/>
      <c r="G605" s="18"/>
      <c r="H605" s="52"/>
      <c r="I605" s="52"/>
      <c r="M605" s="3">
        <f t="shared" si="8"/>
        <v>0</v>
      </c>
    </row>
    <row r="606" spans="1:13" ht="12.75">
      <c r="A606" s="18"/>
      <c r="B606" s="18"/>
      <c r="C606" s="38"/>
      <c r="D606" s="39"/>
      <c r="E606" s="39"/>
      <c r="F606" s="40"/>
      <c r="G606" s="18"/>
      <c r="H606" s="52"/>
      <c r="I606" s="52"/>
      <c r="M606" s="3">
        <f t="shared" si="8"/>
        <v>0</v>
      </c>
    </row>
    <row r="607" spans="1:13" ht="12.75">
      <c r="A607" s="18"/>
      <c r="B607" s="18"/>
      <c r="C607" s="38"/>
      <c r="D607" s="39"/>
      <c r="E607" s="39"/>
      <c r="F607" s="40"/>
      <c r="G607" s="18"/>
      <c r="H607" s="52"/>
      <c r="I607" s="52"/>
      <c r="M607" s="3">
        <f t="shared" si="8"/>
        <v>0</v>
      </c>
    </row>
    <row r="608" spans="1:13" ht="12.75">
      <c r="A608" s="18"/>
      <c r="B608" s="18"/>
      <c r="C608" s="38"/>
      <c r="D608" s="39"/>
      <c r="E608" s="39"/>
      <c r="F608" s="40"/>
      <c r="G608" s="18"/>
      <c r="H608" s="52"/>
      <c r="I608" s="52"/>
      <c r="M608" s="3">
        <f t="shared" si="8"/>
        <v>0</v>
      </c>
    </row>
    <row r="609" spans="1:13" ht="12.75">
      <c r="A609" s="18"/>
      <c r="B609" s="18"/>
      <c r="C609" s="38"/>
      <c r="D609" s="39"/>
      <c r="E609" s="39"/>
      <c r="F609" s="40"/>
      <c r="G609" s="18"/>
      <c r="H609" s="52"/>
      <c r="I609" s="52"/>
      <c r="M609" s="3">
        <f t="shared" si="8"/>
        <v>0</v>
      </c>
    </row>
    <row r="610" ht="12.75">
      <c r="M610" s="3">
        <f t="shared" si="8"/>
        <v>0</v>
      </c>
    </row>
    <row r="611" spans="1:13" ht="12.75">
      <c r="A611" s="8" t="s">
        <v>84</v>
      </c>
      <c r="B611" s="8"/>
      <c r="C611" s="12"/>
      <c r="D611" s="3"/>
      <c r="E611" s="3"/>
      <c r="M611" s="3">
        <f t="shared" si="8"/>
        <v>0</v>
      </c>
    </row>
    <row r="612" spans="1:13" ht="15.75" thickBot="1">
      <c r="A612" t="s">
        <v>76</v>
      </c>
      <c r="C612" s="77">
        <v>4442.48</v>
      </c>
      <c r="D612" t="s">
        <v>132</v>
      </c>
      <c r="M612" s="3">
        <f t="shared" si="8"/>
        <v>0</v>
      </c>
    </row>
    <row r="613" spans="1:13" ht="12.75" customHeight="1">
      <c r="A613" s="303" t="s">
        <v>11</v>
      </c>
      <c r="B613" s="295" t="s">
        <v>285</v>
      </c>
      <c r="C613" s="295" t="s">
        <v>160</v>
      </c>
      <c r="D613" s="295" t="s">
        <v>391</v>
      </c>
      <c r="E613" s="295" t="s">
        <v>392</v>
      </c>
      <c r="F613" s="10" t="s">
        <v>0</v>
      </c>
      <c r="G613" s="299" t="s">
        <v>8</v>
      </c>
      <c r="H613" s="300"/>
      <c r="I613" s="297" t="s">
        <v>394</v>
      </c>
      <c r="M613" s="3"/>
    </row>
    <row r="614" spans="1:13" ht="37.5" customHeight="1" thickBot="1">
      <c r="A614" s="312"/>
      <c r="B614" s="296"/>
      <c r="C614" s="304"/>
      <c r="D614" s="304"/>
      <c r="E614" s="296"/>
      <c r="F614" s="2"/>
      <c r="G614" s="19" t="s">
        <v>9</v>
      </c>
      <c r="H614" s="58" t="s">
        <v>10</v>
      </c>
      <c r="I614" s="298"/>
      <c r="M614" s="3">
        <f t="shared" si="8"/>
        <v>0</v>
      </c>
    </row>
    <row r="615" spans="1:13" ht="12.75">
      <c r="A615" s="278" t="s">
        <v>13</v>
      </c>
      <c r="B615" s="132"/>
      <c r="C615" s="355">
        <v>257010</v>
      </c>
      <c r="D615" s="355">
        <v>263647</v>
      </c>
      <c r="E615" s="355">
        <v>262631</v>
      </c>
      <c r="F615" s="32" t="s">
        <v>77</v>
      </c>
      <c r="G615" s="25" t="s">
        <v>349</v>
      </c>
      <c r="H615" s="62">
        <v>5091</v>
      </c>
      <c r="I615" s="179"/>
      <c r="M615" s="3">
        <f t="shared" si="8"/>
        <v>0</v>
      </c>
    </row>
    <row r="616" spans="1:13" ht="25.5">
      <c r="A616" s="279"/>
      <c r="B616" s="133"/>
      <c r="C616" s="356"/>
      <c r="D616" s="356"/>
      <c r="E616" s="356"/>
      <c r="F616" s="222" t="s">
        <v>347</v>
      </c>
      <c r="G616" s="23" t="s">
        <v>29</v>
      </c>
      <c r="H616" s="82">
        <v>3355</v>
      </c>
      <c r="I616" s="160"/>
      <c r="M616" s="3"/>
    </row>
    <row r="617" spans="1:13" ht="12.75">
      <c r="A617" s="279"/>
      <c r="B617" s="133"/>
      <c r="C617" s="356"/>
      <c r="D617" s="356"/>
      <c r="E617" s="356"/>
      <c r="F617" s="222" t="s">
        <v>338</v>
      </c>
      <c r="G617" s="23" t="s">
        <v>2</v>
      </c>
      <c r="H617" s="82">
        <v>1134</v>
      </c>
      <c r="I617" s="160"/>
      <c r="M617" s="3"/>
    </row>
    <row r="618" spans="1:13" ht="12.75">
      <c r="A618" s="279"/>
      <c r="B618" s="133"/>
      <c r="C618" s="356"/>
      <c r="D618" s="356"/>
      <c r="E618" s="356"/>
      <c r="F618" s="9" t="s">
        <v>23</v>
      </c>
      <c r="G618" s="5" t="s">
        <v>35</v>
      </c>
      <c r="H618" s="33">
        <v>864</v>
      </c>
      <c r="I618" s="159"/>
      <c r="M618" s="3">
        <f t="shared" si="8"/>
        <v>0</v>
      </c>
    </row>
    <row r="619" spans="1:13" ht="25.5">
      <c r="A619" s="279"/>
      <c r="B619" s="133"/>
      <c r="C619" s="356"/>
      <c r="D619" s="356"/>
      <c r="E619" s="356"/>
      <c r="F619" s="9" t="s">
        <v>58</v>
      </c>
      <c r="G619" s="5" t="s">
        <v>2</v>
      </c>
      <c r="H619" s="33">
        <v>10980</v>
      </c>
      <c r="I619" s="159"/>
      <c r="M619" s="3"/>
    </row>
    <row r="620" spans="1:13" ht="12.75">
      <c r="A620" s="279"/>
      <c r="B620" s="133"/>
      <c r="C620" s="356"/>
      <c r="D620" s="356"/>
      <c r="E620" s="356"/>
      <c r="F620" s="9" t="s">
        <v>43</v>
      </c>
      <c r="G620" s="5" t="s">
        <v>181</v>
      </c>
      <c r="H620" s="33">
        <v>105672</v>
      </c>
      <c r="I620" s="159"/>
      <c r="M620" s="3">
        <f t="shared" si="8"/>
        <v>0</v>
      </c>
    </row>
    <row r="621" spans="1:13" ht="12.75">
      <c r="A621" s="279"/>
      <c r="B621" s="133"/>
      <c r="C621" s="356"/>
      <c r="D621" s="356"/>
      <c r="E621" s="356"/>
      <c r="F621" s="9" t="s">
        <v>350</v>
      </c>
      <c r="G621" s="5" t="s">
        <v>2</v>
      </c>
      <c r="H621" s="33">
        <v>599</v>
      </c>
      <c r="I621" s="159"/>
      <c r="M621" s="3"/>
    </row>
    <row r="622" spans="1:13" ht="25.5">
      <c r="A622" s="279"/>
      <c r="B622" s="155">
        <v>393348.81</v>
      </c>
      <c r="C622" s="356"/>
      <c r="D622" s="356"/>
      <c r="E622" s="356"/>
      <c r="F622" s="7" t="s">
        <v>17</v>
      </c>
      <c r="G622" s="5" t="s">
        <v>107</v>
      </c>
      <c r="H622" s="33">
        <v>985</v>
      </c>
      <c r="I622" s="159">
        <f>B622+E615-H623</f>
        <v>527299.81</v>
      </c>
      <c r="M622" s="3">
        <f t="shared" si="8"/>
        <v>393348.81</v>
      </c>
    </row>
    <row r="623" spans="1:15" ht="13.5" thickBot="1">
      <c r="A623" s="280"/>
      <c r="B623" s="134"/>
      <c r="C623" s="357"/>
      <c r="D623" s="357"/>
      <c r="E623" s="357"/>
      <c r="F623" s="15" t="s">
        <v>74</v>
      </c>
      <c r="G623" s="17"/>
      <c r="H623" s="242">
        <f>SUM(H615:H622)</f>
        <v>128680</v>
      </c>
      <c r="I623" s="246"/>
      <c r="J623" s="3">
        <f>H623</f>
        <v>128680</v>
      </c>
      <c r="M623" s="3">
        <f t="shared" si="8"/>
        <v>0</v>
      </c>
      <c r="N623" s="3">
        <f>D615</f>
        <v>263647</v>
      </c>
      <c r="O623" s="3">
        <f>E615</f>
        <v>262631</v>
      </c>
    </row>
    <row r="624" spans="1:13" ht="12.75">
      <c r="A624" s="20"/>
      <c r="B624" s="135"/>
      <c r="C624" s="21"/>
      <c r="D624" s="22"/>
      <c r="E624" s="22"/>
      <c r="F624" s="23"/>
      <c r="G624" s="23"/>
      <c r="H624" s="76"/>
      <c r="I624" s="52"/>
      <c r="M624" s="3">
        <f t="shared" si="8"/>
        <v>0</v>
      </c>
    </row>
    <row r="625" spans="1:13" ht="12.75">
      <c r="A625" s="18"/>
      <c r="B625" s="18"/>
      <c r="C625" s="38"/>
      <c r="D625" s="52"/>
      <c r="E625" s="52"/>
      <c r="F625" s="18"/>
      <c r="G625" s="18"/>
      <c r="H625" s="52"/>
      <c r="I625" s="52"/>
      <c r="M625" s="3">
        <f t="shared" si="8"/>
        <v>0</v>
      </c>
    </row>
    <row r="626" spans="3:13" ht="12.75">
      <c r="C626" s="3"/>
      <c r="D626" s="3"/>
      <c r="E626" s="3"/>
      <c r="M626" s="3">
        <f t="shared" si="8"/>
        <v>0</v>
      </c>
    </row>
    <row r="627" spans="1:13" ht="12.75">
      <c r="A627" s="8" t="s">
        <v>86</v>
      </c>
      <c r="B627" s="8"/>
      <c r="C627" s="12"/>
      <c r="D627" s="3"/>
      <c r="E627" s="3"/>
      <c r="M627" s="3">
        <f aca="true" t="shared" si="9" ref="M627:M694">B627</f>
        <v>0</v>
      </c>
    </row>
    <row r="628" spans="1:13" ht="15">
      <c r="A628" t="s">
        <v>76</v>
      </c>
      <c r="C628" s="77">
        <v>2123.6</v>
      </c>
      <c r="D628" t="s">
        <v>130</v>
      </c>
      <c r="E628" s="3"/>
      <c r="M628" s="3">
        <f t="shared" si="9"/>
        <v>0</v>
      </c>
    </row>
    <row r="629" spans="1:13" ht="15.75" thickBot="1">
      <c r="A629" t="s">
        <v>131</v>
      </c>
      <c r="C629" s="77">
        <v>185.2</v>
      </c>
      <c r="D629" t="s">
        <v>130</v>
      </c>
      <c r="E629" s="3"/>
      <c r="M629" s="3">
        <f t="shared" si="9"/>
        <v>0</v>
      </c>
    </row>
    <row r="630" spans="1:13" ht="12.75" customHeight="1">
      <c r="A630" s="303" t="s">
        <v>11</v>
      </c>
      <c r="B630" s="295" t="s">
        <v>285</v>
      </c>
      <c r="C630" s="295" t="s">
        <v>160</v>
      </c>
      <c r="D630" s="295" t="s">
        <v>391</v>
      </c>
      <c r="E630" s="295" t="s">
        <v>392</v>
      </c>
      <c r="F630" s="10" t="s">
        <v>0</v>
      </c>
      <c r="G630" s="299" t="s">
        <v>8</v>
      </c>
      <c r="H630" s="300"/>
      <c r="I630" s="297" t="s">
        <v>394</v>
      </c>
      <c r="M630" s="3"/>
    </row>
    <row r="631" spans="1:13" ht="42" customHeight="1" thickBot="1">
      <c r="A631" s="312"/>
      <c r="B631" s="296"/>
      <c r="C631" s="304"/>
      <c r="D631" s="304"/>
      <c r="E631" s="296"/>
      <c r="F631" s="2"/>
      <c r="G631" s="19" t="s">
        <v>9</v>
      </c>
      <c r="H631" s="58" t="s">
        <v>10</v>
      </c>
      <c r="I631" s="298"/>
      <c r="M631" s="3">
        <f t="shared" si="9"/>
        <v>0</v>
      </c>
    </row>
    <row r="632" spans="1:13" ht="25.5">
      <c r="A632" s="278" t="s">
        <v>13</v>
      </c>
      <c r="B632" s="132"/>
      <c r="C632" s="281">
        <v>129713</v>
      </c>
      <c r="D632" s="309">
        <f>125694+6594.86</f>
        <v>132288.86</v>
      </c>
      <c r="E632" s="309">
        <f>104869+1989.1</f>
        <v>106858.1</v>
      </c>
      <c r="F632" s="27" t="s">
        <v>165</v>
      </c>
      <c r="G632" s="25" t="s">
        <v>182</v>
      </c>
      <c r="H632" s="35">
        <v>4444</v>
      </c>
      <c r="I632" s="157"/>
      <c r="M632" s="3">
        <f t="shared" si="9"/>
        <v>0</v>
      </c>
    </row>
    <row r="633" spans="1:13" ht="12.75">
      <c r="A633" s="279"/>
      <c r="B633" s="133"/>
      <c r="C633" s="282"/>
      <c r="D633" s="310"/>
      <c r="E633" s="310"/>
      <c r="F633" s="9" t="s">
        <v>43</v>
      </c>
      <c r="G633" s="23" t="s">
        <v>183</v>
      </c>
      <c r="H633" s="68">
        <v>56946</v>
      </c>
      <c r="I633" s="159"/>
      <c r="M633" s="3">
        <f t="shared" si="9"/>
        <v>0</v>
      </c>
    </row>
    <row r="634" spans="1:13" ht="12.75">
      <c r="A634" s="279"/>
      <c r="B634" s="133"/>
      <c r="C634" s="282"/>
      <c r="D634" s="310"/>
      <c r="E634" s="310"/>
      <c r="F634" s="9" t="s">
        <v>23</v>
      </c>
      <c r="G634" s="23" t="s">
        <v>50</v>
      </c>
      <c r="H634" s="68">
        <v>3480</v>
      </c>
      <c r="I634" s="159"/>
      <c r="M634" s="3"/>
    </row>
    <row r="635" spans="1:15" ht="25.5">
      <c r="A635" s="279"/>
      <c r="B635" s="155">
        <v>152457.97</v>
      </c>
      <c r="C635" s="282"/>
      <c r="D635" s="310"/>
      <c r="E635" s="310"/>
      <c r="F635" s="7" t="s">
        <v>17</v>
      </c>
      <c r="G635" s="5" t="s">
        <v>2</v>
      </c>
      <c r="H635" s="33">
        <v>167</v>
      </c>
      <c r="I635" s="159">
        <f>B635+E632-H638</f>
        <v>187544.07</v>
      </c>
      <c r="M635" s="3">
        <f t="shared" si="9"/>
        <v>152457.97</v>
      </c>
      <c r="N635" s="3">
        <f>D632</f>
        <v>132288.86</v>
      </c>
      <c r="O635" s="3">
        <f>E632</f>
        <v>106858.1</v>
      </c>
    </row>
    <row r="636" spans="1:13" ht="12.75">
      <c r="A636" s="279"/>
      <c r="B636" s="133"/>
      <c r="C636" s="282"/>
      <c r="D636" s="310"/>
      <c r="E636" s="310"/>
      <c r="F636" s="9" t="s">
        <v>350</v>
      </c>
      <c r="G636" s="19" t="s">
        <v>2</v>
      </c>
      <c r="H636" s="79">
        <v>730</v>
      </c>
      <c r="I636" s="159"/>
      <c r="M636" s="3">
        <f t="shared" si="9"/>
        <v>0</v>
      </c>
    </row>
    <row r="637" spans="1:13" ht="12.75">
      <c r="A637" s="279"/>
      <c r="B637" s="133"/>
      <c r="C637" s="282"/>
      <c r="D637" s="310"/>
      <c r="E637" s="310"/>
      <c r="F637" s="5" t="s">
        <v>46</v>
      </c>
      <c r="G637" s="19" t="s">
        <v>351</v>
      </c>
      <c r="H637" s="79">
        <v>6005</v>
      </c>
      <c r="I637" s="159"/>
      <c r="M637" s="3"/>
    </row>
    <row r="638" spans="1:13" ht="13.5" thickBot="1">
      <c r="A638" s="280"/>
      <c r="B638" s="134"/>
      <c r="C638" s="308"/>
      <c r="D638" s="311"/>
      <c r="E638" s="311"/>
      <c r="F638" s="15" t="s">
        <v>74</v>
      </c>
      <c r="G638" s="17"/>
      <c r="H638" s="242">
        <f>SUM(H632:H637)</f>
        <v>71772</v>
      </c>
      <c r="I638" s="246"/>
      <c r="J638" s="3">
        <f>H638</f>
        <v>71772</v>
      </c>
      <c r="K638" s="3"/>
      <c r="M638" s="3">
        <f t="shared" si="9"/>
        <v>0</v>
      </c>
    </row>
    <row r="639" spans="1:13" ht="34.5" customHeight="1">
      <c r="A639" s="293" t="s">
        <v>294</v>
      </c>
      <c r="B639" s="294"/>
      <c r="C639" s="21"/>
      <c r="D639" s="26">
        <v>70000</v>
      </c>
      <c r="E639" s="26">
        <v>75000</v>
      </c>
      <c r="F639" s="206"/>
      <c r="G639" s="23"/>
      <c r="H639" s="22"/>
      <c r="I639" s="22"/>
      <c r="J639" s="3"/>
      <c r="M639" s="3">
        <f t="shared" si="9"/>
        <v>0</v>
      </c>
    </row>
    <row r="640" spans="1:13" ht="12.75">
      <c r="A640" s="18"/>
      <c r="B640" s="18"/>
      <c r="C640" s="38"/>
      <c r="D640" s="39"/>
      <c r="E640" s="39"/>
      <c r="F640" s="40"/>
      <c r="G640" s="18"/>
      <c r="H640" s="52"/>
      <c r="I640" s="52"/>
      <c r="M640" s="3">
        <f t="shared" si="9"/>
        <v>0</v>
      </c>
    </row>
    <row r="641" spans="1:13" ht="12.75">
      <c r="A641" s="18"/>
      <c r="B641" s="18"/>
      <c r="C641" s="38"/>
      <c r="D641" s="39"/>
      <c r="E641" s="39"/>
      <c r="F641" s="40"/>
      <c r="G641" s="18"/>
      <c r="H641" s="52"/>
      <c r="I641" s="52"/>
      <c r="M641" s="3">
        <f t="shared" si="9"/>
        <v>0</v>
      </c>
    </row>
    <row r="642" spans="1:13" ht="12.75">
      <c r="A642" s="18"/>
      <c r="B642" s="18"/>
      <c r="C642" s="38"/>
      <c r="D642" s="39"/>
      <c r="E642" s="39"/>
      <c r="F642" s="40"/>
      <c r="G642" s="18"/>
      <c r="H642" s="52"/>
      <c r="I642" s="52"/>
      <c r="M642" s="3">
        <f t="shared" si="9"/>
        <v>0</v>
      </c>
    </row>
    <row r="643" spans="3:13" s="49" customFormat="1" ht="12.75">
      <c r="C643" s="54"/>
      <c r="D643" s="54"/>
      <c r="E643" s="54"/>
      <c r="M643" s="3">
        <f t="shared" si="9"/>
        <v>0</v>
      </c>
    </row>
    <row r="644" spans="1:13" ht="18">
      <c r="A644" s="8" t="s">
        <v>87</v>
      </c>
      <c r="B644" s="8"/>
      <c r="C644" s="12"/>
      <c r="D644" s="3"/>
      <c r="E644" s="3"/>
      <c r="F644" s="101"/>
      <c r="M644" s="3">
        <f t="shared" si="9"/>
        <v>0</v>
      </c>
    </row>
    <row r="645" spans="1:13" ht="15.75" thickBot="1">
      <c r="A645" t="s">
        <v>76</v>
      </c>
      <c r="C645" s="77">
        <v>2353.97</v>
      </c>
      <c r="D645" s="3" t="s">
        <v>130</v>
      </c>
      <c r="E645" s="3"/>
      <c r="M645" s="3">
        <f t="shared" si="9"/>
        <v>0</v>
      </c>
    </row>
    <row r="646" spans="1:13" ht="12.75" customHeight="1">
      <c r="A646" s="303" t="s">
        <v>11</v>
      </c>
      <c r="B646" s="295" t="s">
        <v>285</v>
      </c>
      <c r="C646" s="295" t="s">
        <v>160</v>
      </c>
      <c r="D646" s="295" t="s">
        <v>391</v>
      </c>
      <c r="E646" s="295" t="s">
        <v>392</v>
      </c>
      <c r="F646" s="10" t="s">
        <v>0</v>
      </c>
      <c r="G646" s="299" t="s">
        <v>8</v>
      </c>
      <c r="H646" s="300"/>
      <c r="I646" s="297" t="s">
        <v>394</v>
      </c>
      <c r="M646" s="3"/>
    </row>
    <row r="647" spans="1:13" ht="51.75" customHeight="1" thickBot="1">
      <c r="A647" s="312"/>
      <c r="B647" s="296"/>
      <c r="C647" s="304"/>
      <c r="D647" s="304"/>
      <c r="E647" s="296"/>
      <c r="F647" s="2"/>
      <c r="G647" s="19" t="s">
        <v>9</v>
      </c>
      <c r="H647" s="58" t="s">
        <v>10</v>
      </c>
      <c r="I647" s="298"/>
      <c r="M647" s="3">
        <f t="shared" si="9"/>
        <v>0</v>
      </c>
    </row>
    <row r="648" spans="1:13" ht="12.75">
      <c r="A648" s="344" t="s">
        <v>13</v>
      </c>
      <c r="B648" s="140"/>
      <c r="C648" s="346">
        <v>202480</v>
      </c>
      <c r="D648" s="358">
        <v>139701</v>
      </c>
      <c r="E648" s="358">
        <v>130278</v>
      </c>
      <c r="F648" s="6" t="s">
        <v>352</v>
      </c>
      <c r="G648" s="5" t="s">
        <v>353</v>
      </c>
      <c r="H648" s="33">
        <v>29295</v>
      </c>
      <c r="I648" s="159"/>
      <c r="M648" s="3">
        <f t="shared" si="9"/>
        <v>0</v>
      </c>
    </row>
    <row r="649" spans="1:15" ht="12.75">
      <c r="A649" s="344"/>
      <c r="B649" s="180">
        <v>73996.63</v>
      </c>
      <c r="C649" s="346"/>
      <c r="D649" s="358"/>
      <c r="E649" s="358"/>
      <c r="F649" s="9" t="s">
        <v>49</v>
      </c>
      <c r="G649" s="5" t="s">
        <v>401</v>
      </c>
      <c r="H649" s="33">
        <v>86365</v>
      </c>
      <c r="I649" s="159">
        <f>B649+E648-H652</f>
        <v>-1500.3699999999953</v>
      </c>
      <c r="M649" s="3">
        <f t="shared" si="9"/>
        <v>73996.63</v>
      </c>
      <c r="N649" s="3">
        <f>D648</f>
        <v>139701</v>
      </c>
      <c r="O649" s="3">
        <f>E648</f>
        <v>130278</v>
      </c>
    </row>
    <row r="650" spans="1:15" ht="12.75">
      <c r="A650" s="312"/>
      <c r="B650" s="207"/>
      <c r="C650" s="347"/>
      <c r="D650" s="359"/>
      <c r="E650" s="359"/>
      <c r="F650" s="9" t="s">
        <v>300</v>
      </c>
      <c r="G650" s="19" t="s">
        <v>301</v>
      </c>
      <c r="H650" s="79">
        <v>74469</v>
      </c>
      <c r="I650" s="159"/>
      <c r="M650" s="3"/>
      <c r="N650" s="3"/>
      <c r="O650" s="3"/>
    </row>
    <row r="651" spans="1:15" ht="12.75">
      <c r="A651" s="312"/>
      <c r="B651" s="207"/>
      <c r="C651" s="347"/>
      <c r="D651" s="359"/>
      <c r="E651" s="359"/>
      <c r="F651" s="9" t="s">
        <v>350</v>
      </c>
      <c r="G651" s="19" t="s">
        <v>354</v>
      </c>
      <c r="H651" s="79">
        <v>15646</v>
      </c>
      <c r="I651" s="159"/>
      <c r="M651" s="3"/>
      <c r="N651" s="3"/>
      <c r="O651" s="3"/>
    </row>
    <row r="652" spans="1:13" ht="13.5" thickBot="1">
      <c r="A652" s="317"/>
      <c r="B652" s="141"/>
      <c r="C652" s="348"/>
      <c r="D652" s="360"/>
      <c r="E652" s="360"/>
      <c r="F652" s="15" t="s">
        <v>74</v>
      </c>
      <c r="G652" s="17"/>
      <c r="H652" s="242">
        <f>SUM(H648:H651)</f>
        <v>205775</v>
      </c>
      <c r="I652" s="246"/>
      <c r="J652" s="3">
        <f>H652</f>
        <v>205775</v>
      </c>
      <c r="M652" s="3">
        <f t="shared" si="9"/>
        <v>0</v>
      </c>
    </row>
    <row r="653" spans="1:13" ht="12.75">
      <c r="A653" s="18"/>
      <c r="B653" s="18"/>
      <c r="C653" s="38"/>
      <c r="D653" s="39"/>
      <c r="E653" s="39"/>
      <c r="F653" s="40"/>
      <c r="G653" s="18"/>
      <c r="H653" s="52"/>
      <c r="I653" s="52"/>
      <c r="M653" s="3">
        <f t="shared" si="9"/>
        <v>0</v>
      </c>
    </row>
    <row r="654" spans="1:13" ht="12.75">
      <c r="A654" s="18"/>
      <c r="B654" s="18"/>
      <c r="C654" s="38"/>
      <c r="D654" s="39"/>
      <c r="E654" s="39"/>
      <c r="F654" s="40"/>
      <c r="G654" s="18"/>
      <c r="H654" s="52"/>
      <c r="I654" s="52"/>
      <c r="M654" s="3">
        <f t="shared" si="9"/>
        <v>0</v>
      </c>
    </row>
    <row r="655" spans="1:13" ht="12.75">
      <c r="A655" s="18"/>
      <c r="B655" s="18"/>
      <c r="C655" s="38"/>
      <c r="D655" s="39"/>
      <c r="E655" s="39"/>
      <c r="F655" s="40"/>
      <c r="G655" s="18"/>
      <c r="H655" s="52"/>
      <c r="I655" s="52"/>
      <c r="M655" s="3">
        <f t="shared" si="9"/>
        <v>0</v>
      </c>
    </row>
    <row r="656" spans="1:13" ht="12.75">
      <c r="A656" s="18"/>
      <c r="B656" s="18"/>
      <c r="C656" s="38"/>
      <c r="D656" s="39"/>
      <c r="E656" s="39"/>
      <c r="F656" s="40"/>
      <c r="G656" s="18"/>
      <c r="H656" s="52"/>
      <c r="I656" s="52"/>
      <c r="M656" s="3">
        <f t="shared" si="9"/>
        <v>0</v>
      </c>
    </row>
    <row r="657" spans="1:13" ht="12.75">
      <c r="A657" s="18"/>
      <c r="B657" s="18"/>
      <c r="C657" s="38"/>
      <c r="D657" s="39"/>
      <c r="E657" s="39"/>
      <c r="F657" s="40"/>
      <c r="G657" s="18"/>
      <c r="H657" s="52"/>
      <c r="I657" s="52"/>
      <c r="M657" s="3">
        <f t="shared" si="9"/>
        <v>0</v>
      </c>
    </row>
    <row r="658" spans="1:13" ht="12.75">
      <c r="A658" s="18"/>
      <c r="B658" s="18"/>
      <c r="C658" s="38"/>
      <c r="D658" s="39"/>
      <c r="E658" s="39"/>
      <c r="F658" s="40"/>
      <c r="G658" s="18"/>
      <c r="H658" s="52"/>
      <c r="I658" s="52"/>
      <c r="M658" s="3">
        <f t="shared" si="9"/>
        <v>0</v>
      </c>
    </row>
    <row r="659" spans="1:13" ht="12.75">
      <c r="A659" s="18"/>
      <c r="B659" s="18"/>
      <c r="C659" s="38"/>
      <c r="D659" s="39"/>
      <c r="E659" s="39"/>
      <c r="F659" s="40"/>
      <c r="G659" s="18"/>
      <c r="H659" s="52"/>
      <c r="I659" s="52"/>
      <c r="M659" s="3">
        <f t="shared" si="9"/>
        <v>0</v>
      </c>
    </row>
    <row r="660" spans="1:13" ht="12.75">
      <c r="A660" s="18"/>
      <c r="B660" s="18"/>
      <c r="C660" s="38"/>
      <c r="D660" s="39"/>
      <c r="E660" s="39"/>
      <c r="F660" s="40"/>
      <c r="G660" s="18"/>
      <c r="H660" s="52"/>
      <c r="I660" s="52"/>
      <c r="M660" s="3">
        <f t="shared" si="9"/>
        <v>0</v>
      </c>
    </row>
    <row r="661" spans="1:13" ht="12.75">
      <c r="A661" s="18"/>
      <c r="B661" s="18"/>
      <c r="C661" s="38"/>
      <c r="D661" s="39"/>
      <c r="E661" s="39"/>
      <c r="F661" s="40"/>
      <c r="G661" s="18"/>
      <c r="H661" s="52"/>
      <c r="I661" s="52"/>
      <c r="M661" s="3">
        <f t="shared" si="9"/>
        <v>0</v>
      </c>
    </row>
    <row r="662" spans="1:13" ht="12.75">
      <c r="A662" s="18"/>
      <c r="B662" s="18"/>
      <c r="C662" s="38"/>
      <c r="D662" s="39"/>
      <c r="E662" s="39"/>
      <c r="F662" s="40"/>
      <c r="G662" s="18"/>
      <c r="H662" s="52"/>
      <c r="I662" s="52"/>
      <c r="M662" s="3">
        <f t="shared" si="9"/>
        <v>0</v>
      </c>
    </row>
    <row r="663" spans="1:13" ht="12.75">
      <c r="A663" s="18"/>
      <c r="B663" s="18"/>
      <c r="C663" s="38"/>
      <c r="D663" s="39"/>
      <c r="E663" s="39"/>
      <c r="F663" s="40"/>
      <c r="G663" s="18"/>
      <c r="H663" s="52"/>
      <c r="I663" s="52"/>
      <c r="M663" s="3">
        <f t="shared" si="9"/>
        <v>0</v>
      </c>
    </row>
    <row r="664" spans="1:13" ht="12.75">
      <c r="A664" s="18"/>
      <c r="B664" s="18"/>
      <c r="C664" s="38"/>
      <c r="D664" s="39"/>
      <c r="E664" s="39"/>
      <c r="F664" s="40"/>
      <c r="G664" s="18"/>
      <c r="H664" s="52"/>
      <c r="I664" s="52"/>
      <c r="M664" s="3">
        <f t="shared" si="9"/>
        <v>0</v>
      </c>
    </row>
    <row r="665" spans="1:13" ht="12.75">
      <c r="A665" s="18"/>
      <c r="B665" s="18"/>
      <c r="C665" s="38"/>
      <c r="D665" s="39"/>
      <c r="E665" s="39"/>
      <c r="F665" s="40"/>
      <c r="G665" s="18"/>
      <c r="H665" s="52"/>
      <c r="I665" s="52"/>
      <c r="M665" s="3">
        <f t="shared" si="9"/>
        <v>0</v>
      </c>
    </row>
    <row r="666" spans="1:13" ht="12.75">
      <c r="A666" s="18"/>
      <c r="B666" s="18"/>
      <c r="C666" s="38"/>
      <c r="D666" s="39"/>
      <c r="E666" s="39"/>
      <c r="F666" s="40"/>
      <c r="G666" s="18"/>
      <c r="H666" s="52"/>
      <c r="I666" s="52"/>
      <c r="M666" s="3">
        <f t="shared" si="9"/>
        <v>0</v>
      </c>
    </row>
    <row r="667" spans="1:13" ht="12.75">
      <c r="A667" s="18"/>
      <c r="B667" s="18"/>
      <c r="C667" s="38"/>
      <c r="D667" s="39"/>
      <c r="E667" s="39"/>
      <c r="F667" s="40"/>
      <c r="G667" s="18"/>
      <c r="H667" s="52"/>
      <c r="I667" s="52"/>
      <c r="M667" s="3">
        <f t="shared" si="9"/>
        <v>0</v>
      </c>
    </row>
    <row r="668" spans="1:13" ht="12.75">
      <c r="A668" s="18"/>
      <c r="B668" s="18"/>
      <c r="C668" s="38"/>
      <c r="D668" s="39"/>
      <c r="E668" s="39"/>
      <c r="F668" s="40"/>
      <c r="G668" s="18"/>
      <c r="H668" s="52"/>
      <c r="I668" s="52"/>
      <c r="M668" s="3">
        <f t="shared" si="9"/>
        <v>0</v>
      </c>
    </row>
    <row r="669" spans="1:13" ht="12.75">
      <c r="A669" s="18"/>
      <c r="B669" s="18"/>
      <c r="C669" s="38"/>
      <c r="D669" s="39"/>
      <c r="E669" s="39"/>
      <c r="F669" s="40"/>
      <c r="G669" s="18"/>
      <c r="H669" s="52"/>
      <c r="I669" s="52"/>
      <c r="M669" s="3">
        <f t="shared" si="9"/>
        <v>0</v>
      </c>
    </row>
    <row r="670" spans="1:13" ht="12.75">
      <c r="A670" s="18"/>
      <c r="B670" s="18"/>
      <c r="C670" s="38"/>
      <c r="D670" s="39"/>
      <c r="E670" s="39"/>
      <c r="F670" s="40"/>
      <c r="G670" s="18"/>
      <c r="H670" s="52"/>
      <c r="I670" s="52"/>
      <c r="M670" s="3">
        <f t="shared" si="9"/>
        <v>0</v>
      </c>
    </row>
    <row r="671" spans="1:13" ht="12.75">
      <c r="A671" s="18"/>
      <c r="B671" s="18"/>
      <c r="C671" s="38"/>
      <c r="D671" s="39"/>
      <c r="E671" s="39"/>
      <c r="F671" s="40"/>
      <c r="G671" s="18"/>
      <c r="H671" s="52"/>
      <c r="I671" s="52"/>
      <c r="M671" s="3">
        <f t="shared" si="9"/>
        <v>0</v>
      </c>
    </row>
    <row r="672" spans="1:13" ht="12.75">
      <c r="A672" s="18"/>
      <c r="B672" s="18"/>
      <c r="C672" s="38"/>
      <c r="D672" s="39"/>
      <c r="E672" s="39"/>
      <c r="F672" s="40"/>
      <c r="G672" s="18"/>
      <c r="H672" s="52"/>
      <c r="I672" s="52"/>
      <c r="M672" s="3">
        <f t="shared" si="9"/>
        <v>0</v>
      </c>
    </row>
    <row r="673" spans="3:13" ht="12.75">
      <c r="C673" s="3"/>
      <c r="D673" s="3"/>
      <c r="E673" s="3"/>
      <c r="M673" s="3">
        <f t="shared" si="9"/>
        <v>0</v>
      </c>
    </row>
    <row r="674" spans="1:13" ht="12.75">
      <c r="A674" s="8" t="s">
        <v>88</v>
      </c>
      <c r="B674" s="8"/>
      <c r="C674" s="12"/>
      <c r="D674" s="3"/>
      <c r="E674" s="3"/>
      <c r="M674" s="3">
        <f t="shared" si="9"/>
        <v>0</v>
      </c>
    </row>
    <row r="675" spans="1:13" ht="15">
      <c r="A675" t="s">
        <v>76</v>
      </c>
      <c r="C675" s="77">
        <v>4141.06</v>
      </c>
      <c r="D675" s="3" t="s">
        <v>130</v>
      </c>
      <c r="E675" s="3"/>
      <c r="J675" s="3"/>
      <c r="M675" s="3">
        <f t="shared" si="9"/>
        <v>0</v>
      </c>
    </row>
    <row r="676" spans="1:13" ht="15" thickBot="1">
      <c r="A676" t="s">
        <v>131</v>
      </c>
      <c r="C676" s="83">
        <v>60.83</v>
      </c>
      <c r="D676" s="3" t="s">
        <v>130</v>
      </c>
      <c r="E676" s="3"/>
      <c r="J676" s="3"/>
      <c r="M676" s="3">
        <f t="shared" si="9"/>
        <v>0</v>
      </c>
    </row>
    <row r="677" spans="1:13" ht="12.75" customHeight="1">
      <c r="A677" s="303" t="s">
        <v>11</v>
      </c>
      <c r="B677" s="295" t="s">
        <v>285</v>
      </c>
      <c r="C677" s="295" t="s">
        <v>160</v>
      </c>
      <c r="D677" s="295" t="s">
        <v>391</v>
      </c>
      <c r="E677" s="295" t="s">
        <v>392</v>
      </c>
      <c r="F677" s="10" t="s">
        <v>0</v>
      </c>
      <c r="G677" s="299" t="s">
        <v>8</v>
      </c>
      <c r="H677" s="300"/>
      <c r="I677" s="297" t="s">
        <v>394</v>
      </c>
      <c r="J677" s="3"/>
      <c r="M677" s="3"/>
    </row>
    <row r="678" spans="1:13" ht="48" customHeight="1" thickBot="1">
      <c r="A678" s="312"/>
      <c r="B678" s="296"/>
      <c r="C678" s="304"/>
      <c r="D678" s="304"/>
      <c r="E678" s="296"/>
      <c r="F678" s="2"/>
      <c r="G678" s="19" t="s">
        <v>9</v>
      </c>
      <c r="H678" s="58" t="s">
        <v>10</v>
      </c>
      <c r="I678" s="298"/>
      <c r="M678" s="3">
        <f t="shared" si="9"/>
        <v>0</v>
      </c>
    </row>
    <row r="679" spans="1:13" ht="12.75">
      <c r="A679" s="278" t="s">
        <v>13</v>
      </c>
      <c r="B679" s="132"/>
      <c r="C679" s="281">
        <v>130000</v>
      </c>
      <c r="D679" s="309">
        <f>245422+6816.74</f>
        <v>252238.74</v>
      </c>
      <c r="E679" s="309">
        <f>227794+9739.57</f>
        <v>237533.57</v>
      </c>
      <c r="F679" s="24" t="s">
        <v>73</v>
      </c>
      <c r="G679" s="25" t="s">
        <v>59</v>
      </c>
      <c r="H679" s="35">
        <v>3332</v>
      </c>
      <c r="I679" s="157"/>
      <c r="M679" s="3">
        <f t="shared" si="9"/>
        <v>0</v>
      </c>
    </row>
    <row r="680" spans="1:13" ht="12.75">
      <c r="A680" s="279"/>
      <c r="B680" s="133"/>
      <c r="C680" s="282"/>
      <c r="D680" s="310"/>
      <c r="E680" s="310"/>
      <c r="F680" s="21" t="s">
        <v>77</v>
      </c>
      <c r="G680" s="23" t="s">
        <v>262</v>
      </c>
      <c r="H680" s="68">
        <v>540</v>
      </c>
      <c r="I680" s="159"/>
      <c r="M680" s="3">
        <f t="shared" si="9"/>
        <v>0</v>
      </c>
    </row>
    <row r="681" spans="1:13" ht="12.75">
      <c r="A681" s="279"/>
      <c r="B681" s="133"/>
      <c r="C681" s="282"/>
      <c r="D681" s="310"/>
      <c r="E681" s="310"/>
      <c r="F681" s="6" t="s">
        <v>173</v>
      </c>
      <c r="G681" s="5" t="s">
        <v>16</v>
      </c>
      <c r="H681" s="33">
        <v>2051</v>
      </c>
      <c r="I681" s="159"/>
      <c r="M681" s="3">
        <f t="shared" si="9"/>
        <v>0</v>
      </c>
    </row>
    <row r="682" spans="1:13" ht="12.75">
      <c r="A682" s="279"/>
      <c r="B682" s="133"/>
      <c r="C682" s="282"/>
      <c r="D682" s="310"/>
      <c r="E682" s="310"/>
      <c r="F682" s="6" t="s">
        <v>184</v>
      </c>
      <c r="G682" s="5" t="s">
        <v>2</v>
      </c>
      <c r="H682" s="33">
        <v>1027</v>
      </c>
      <c r="I682" s="159"/>
      <c r="M682" s="3">
        <f t="shared" si="9"/>
        <v>0</v>
      </c>
    </row>
    <row r="683" spans="1:13" ht="12.75">
      <c r="A683" s="279"/>
      <c r="B683" s="133"/>
      <c r="C683" s="282"/>
      <c r="D683" s="310"/>
      <c r="E683" s="310"/>
      <c r="F683" s="6" t="s">
        <v>147</v>
      </c>
      <c r="G683" s="5" t="s">
        <v>38</v>
      </c>
      <c r="H683" s="33">
        <v>4316</v>
      </c>
      <c r="I683" s="159"/>
      <c r="M683" s="3">
        <f t="shared" si="9"/>
        <v>0</v>
      </c>
    </row>
    <row r="684" spans="1:13" ht="12.75">
      <c r="A684" s="279"/>
      <c r="B684" s="133"/>
      <c r="C684" s="282"/>
      <c r="D684" s="310"/>
      <c r="E684" s="310"/>
      <c r="F684" s="6" t="s">
        <v>141</v>
      </c>
      <c r="G684" s="5" t="s">
        <v>1</v>
      </c>
      <c r="H684" s="33">
        <v>128688</v>
      </c>
      <c r="I684" s="159"/>
      <c r="K684" s="69"/>
      <c r="M684" s="3">
        <f t="shared" si="9"/>
        <v>0</v>
      </c>
    </row>
    <row r="685" spans="1:13" ht="25.5">
      <c r="A685" s="279"/>
      <c r="B685" s="133"/>
      <c r="C685" s="282"/>
      <c r="D685" s="310"/>
      <c r="E685" s="310"/>
      <c r="F685" s="9" t="s">
        <v>165</v>
      </c>
      <c r="G685" s="5" t="s">
        <v>185</v>
      </c>
      <c r="H685" s="33">
        <v>909</v>
      </c>
      <c r="I685" s="159"/>
      <c r="K685" s="69"/>
      <c r="M685" s="3">
        <f t="shared" si="9"/>
        <v>0</v>
      </c>
    </row>
    <row r="686" spans="1:13" ht="51">
      <c r="A686" s="279"/>
      <c r="B686" s="155">
        <v>46208.01</v>
      </c>
      <c r="C686" s="282"/>
      <c r="D686" s="310"/>
      <c r="E686" s="310"/>
      <c r="F686" s="9" t="s">
        <v>186</v>
      </c>
      <c r="G686" s="5" t="s">
        <v>187</v>
      </c>
      <c r="H686" s="33">
        <v>22973</v>
      </c>
      <c r="I686" s="159">
        <f>B686+E679-H694</f>
        <v>98086.58000000002</v>
      </c>
      <c r="M686" s="3">
        <f t="shared" si="9"/>
        <v>46208.01</v>
      </c>
    </row>
    <row r="687" spans="1:13" ht="12.75">
      <c r="A687" s="279"/>
      <c r="B687" s="133"/>
      <c r="C687" s="282"/>
      <c r="D687" s="310"/>
      <c r="E687" s="310"/>
      <c r="F687" s="9" t="s">
        <v>40</v>
      </c>
      <c r="G687" s="5" t="s">
        <v>94</v>
      </c>
      <c r="H687" s="33">
        <v>14286</v>
      </c>
      <c r="I687" s="159"/>
      <c r="M687" s="3">
        <f t="shared" si="9"/>
        <v>0</v>
      </c>
    </row>
    <row r="688" spans="1:13" ht="25.5">
      <c r="A688" s="279"/>
      <c r="B688" s="133"/>
      <c r="C688" s="282"/>
      <c r="D688" s="310"/>
      <c r="E688" s="310"/>
      <c r="F688" s="9" t="s">
        <v>188</v>
      </c>
      <c r="G688" s="5" t="s">
        <v>1</v>
      </c>
      <c r="H688" s="33">
        <v>511</v>
      </c>
      <c r="I688" s="159"/>
      <c r="M688" s="3">
        <f t="shared" si="9"/>
        <v>0</v>
      </c>
    </row>
    <row r="689" spans="1:13" ht="12.75">
      <c r="A689" s="279"/>
      <c r="B689" s="133"/>
      <c r="C689" s="282"/>
      <c r="D689" s="310"/>
      <c r="E689" s="310"/>
      <c r="F689" s="9" t="s">
        <v>62</v>
      </c>
      <c r="G689" s="5"/>
      <c r="H689" s="33"/>
      <c r="I689" s="159"/>
      <c r="M689" s="3">
        <f t="shared" si="9"/>
        <v>0</v>
      </c>
    </row>
    <row r="690" spans="1:13" ht="12.75">
      <c r="A690" s="279"/>
      <c r="B690" s="133"/>
      <c r="C690" s="282"/>
      <c r="D690" s="310"/>
      <c r="E690" s="310"/>
      <c r="F690" s="5" t="s">
        <v>15</v>
      </c>
      <c r="G690" s="5" t="s">
        <v>29</v>
      </c>
      <c r="H690" s="33">
        <v>1802</v>
      </c>
      <c r="I690" s="159"/>
      <c r="M690" s="3">
        <f t="shared" si="9"/>
        <v>0</v>
      </c>
    </row>
    <row r="691" spans="1:13" ht="12.75">
      <c r="A691" s="279"/>
      <c r="B691" s="133"/>
      <c r="C691" s="282"/>
      <c r="D691" s="310"/>
      <c r="E691" s="310"/>
      <c r="F691" s="5" t="s">
        <v>66</v>
      </c>
      <c r="G691" s="5" t="s">
        <v>64</v>
      </c>
      <c r="H691" s="33">
        <v>2330</v>
      </c>
      <c r="I691" s="159"/>
      <c r="M691" s="3">
        <f t="shared" si="9"/>
        <v>0</v>
      </c>
    </row>
    <row r="692" spans="1:15" ht="25.5">
      <c r="A692" s="279"/>
      <c r="B692" s="133"/>
      <c r="C692" s="282"/>
      <c r="D692" s="310"/>
      <c r="E692" s="310"/>
      <c r="F692" s="7" t="s">
        <v>17</v>
      </c>
      <c r="G692" s="5" t="s">
        <v>107</v>
      </c>
      <c r="H692" s="33">
        <v>981</v>
      </c>
      <c r="I692" s="159"/>
      <c r="M692" s="3">
        <f t="shared" si="9"/>
        <v>0</v>
      </c>
      <c r="N692" s="3">
        <f>D679</f>
        <v>252238.74</v>
      </c>
      <c r="O692" s="3">
        <f>E679</f>
        <v>237533.57</v>
      </c>
    </row>
    <row r="693" spans="1:13" ht="12.75">
      <c r="A693" s="279"/>
      <c r="B693" s="133"/>
      <c r="C693" s="282"/>
      <c r="D693" s="310"/>
      <c r="E693" s="310"/>
      <c r="F693" s="5" t="s">
        <v>46</v>
      </c>
      <c r="G693" s="5" t="s">
        <v>25</v>
      </c>
      <c r="H693" s="33">
        <v>1909</v>
      </c>
      <c r="I693" s="159"/>
      <c r="M693" s="3">
        <f t="shared" si="9"/>
        <v>0</v>
      </c>
    </row>
    <row r="694" spans="1:13" ht="13.5" thickBot="1">
      <c r="A694" s="280"/>
      <c r="B694" s="134"/>
      <c r="C694" s="308"/>
      <c r="D694" s="311"/>
      <c r="E694" s="311"/>
      <c r="F694" s="15" t="s">
        <v>74</v>
      </c>
      <c r="G694" s="17"/>
      <c r="H694" s="242">
        <f>SUM(H679:H693)</f>
        <v>185655</v>
      </c>
      <c r="I694" s="246"/>
      <c r="J694" s="3">
        <f>H694</f>
        <v>185655</v>
      </c>
      <c r="K694" s="3"/>
      <c r="M694" s="3">
        <f t="shared" si="9"/>
        <v>0</v>
      </c>
    </row>
    <row r="695" spans="1:13" ht="12.75">
      <c r="A695" s="18"/>
      <c r="B695" s="18"/>
      <c r="C695" s="38"/>
      <c r="D695" s="39"/>
      <c r="E695" s="39"/>
      <c r="F695" s="40"/>
      <c r="G695" s="18"/>
      <c r="H695" s="52"/>
      <c r="I695" s="52"/>
      <c r="M695" s="3">
        <f aca="true" t="shared" si="10" ref="M695:M760">B695</f>
        <v>0</v>
      </c>
    </row>
    <row r="696" spans="1:13" s="49" customFormat="1" ht="12.75">
      <c r="A696" s="50"/>
      <c r="B696" s="50"/>
      <c r="C696" s="51"/>
      <c r="D696" s="52"/>
      <c r="E696" s="52"/>
      <c r="F696" s="53"/>
      <c r="G696" s="50"/>
      <c r="H696" s="52"/>
      <c r="I696" s="52"/>
      <c r="M696" s="3">
        <f t="shared" si="10"/>
        <v>0</v>
      </c>
    </row>
    <row r="697" spans="1:13" s="49" customFormat="1" ht="12.75">
      <c r="A697" s="50"/>
      <c r="B697" s="50"/>
      <c r="C697" s="51"/>
      <c r="D697" s="52"/>
      <c r="E697" s="52"/>
      <c r="F697" s="53"/>
      <c r="G697" s="50"/>
      <c r="H697" s="52"/>
      <c r="I697" s="52"/>
      <c r="M697" s="3">
        <f t="shared" si="10"/>
        <v>0</v>
      </c>
    </row>
    <row r="698" spans="1:13" s="49" customFormat="1" ht="12.75">
      <c r="A698" s="50"/>
      <c r="B698" s="50"/>
      <c r="C698" s="51"/>
      <c r="D698" s="52"/>
      <c r="E698" s="52"/>
      <c r="F698" s="53"/>
      <c r="G698" s="50"/>
      <c r="H698" s="52"/>
      <c r="I698" s="52"/>
      <c r="M698" s="3">
        <f t="shared" si="10"/>
        <v>0</v>
      </c>
    </row>
    <row r="699" spans="1:13" s="49" customFormat="1" ht="12.75">
      <c r="A699" s="50"/>
      <c r="B699" s="50"/>
      <c r="C699" s="51"/>
      <c r="D699" s="52"/>
      <c r="E699" s="52"/>
      <c r="F699" s="53"/>
      <c r="G699" s="50"/>
      <c r="H699" s="52"/>
      <c r="I699" s="52"/>
      <c r="M699" s="3">
        <f t="shared" si="10"/>
        <v>0</v>
      </c>
    </row>
    <row r="700" spans="1:13" s="49" customFormat="1" ht="12.75">
      <c r="A700" s="50"/>
      <c r="B700" s="50"/>
      <c r="C700" s="51"/>
      <c r="D700" s="52"/>
      <c r="E700" s="52"/>
      <c r="F700" s="53"/>
      <c r="G700" s="50"/>
      <c r="H700" s="52"/>
      <c r="I700" s="52"/>
      <c r="M700" s="3">
        <f t="shared" si="10"/>
        <v>0</v>
      </c>
    </row>
    <row r="701" spans="1:13" s="49" customFormat="1" ht="12.75">
      <c r="A701" s="50"/>
      <c r="B701" s="50"/>
      <c r="C701" s="51"/>
      <c r="D701" s="52"/>
      <c r="E701" s="52"/>
      <c r="F701" s="53"/>
      <c r="G701" s="50"/>
      <c r="H701" s="52"/>
      <c r="I701" s="52"/>
      <c r="M701" s="3">
        <f t="shared" si="10"/>
        <v>0</v>
      </c>
    </row>
    <row r="702" spans="1:13" s="49" customFormat="1" ht="12.75">
      <c r="A702" s="50"/>
      <c r="B702" s="50"/>
      <c r="C702" s="51"/>
      <c r="D702" s="52"/>
      <c r="E702" s="52"/>
      <c r="F702" s="53"/>
      <c r="G702" s="50"/>
      <c r="H702" s="52"/>
      <c r="I702" s="52"/>
      <c r="M702" s="3">
        <f t="shared" si="10"/>
        <v>0</v>
      </c>
    </row>
    <row r="703" spans="1:13" s="49" customFormat="1" ht="12.75">
      <c r="A703" s="50"/>
      <c r="B703" s="50"/>
      <c r="C703" s="51"/>
      <c r="D703" s="52"/>
      <c r="E703" s="52"/>
      <c r="F703" s="53"/>
      <c r="G703" s="50"/>
      <c r="H703" s="52"/>
      <c r="I703" s="52"/>
      <c r="M703" s="3">
        <f t="shared" si="10"/>
        <v>0</v>
      </c>
    </row>
    <row r="704" spans="1:13" s="49" customFormat="1" ht="12.75">
      <c r="A704" s="50"/>
      <c r="B704" s="50"/>
      <c r="C704" s="51"/>
      <c r="D704" s="52"/>
      <c r="E704" s="52"/>
      <c r="F704" s="53"/>
      <c r="G704" s="50"/>
      <c r="H704" s="52"/>
      <c r="I704" s="52"/>
      <c r="M704" s="3">
        <f t="shared" si="10"/>
        <v>0</v>
      </c>
    </row>
    <row r="705" spans="1:13" s="49" customFormat="1" ht="12.75">
      <c r="A705" s="50"/>
      <c r="B705" s="50"/>
      <c r="C705" s="51"/>
      <c r="D705" s="52"/>
      <c r="E705" s="52"/>
      <c r="F705" s="53"/>
      <c r="G705" s="50"/>
      <c r="H705" s="52"/>
      <c r="I705" s="52"/>
      <c r="M705" s="3">
        <f t="shared" si="10"/>
        <v>0</v>
      </c>
    </row>
    <row r="706" spans="1:13" s="49" customFormat="1" ht="12.75">
      <c r="A706" s="50"/>
      <c r="B706" s="50"/>
      <c r="C706" s="51"/>
      <c r="D706" s="52"/>
      <c r="E706" s="52"/>
      <c r="F706" s="53"/>
      <c r="G706" s="50"/>
      <c r="H706" s="52"/>
      <c r="I706" s="52"/>
      <c r="M706" s="3">
        <f t="shared" si="10"/>
        <v>0</v>
      </c>
    </row>
    <row r="707" spans="1:13" s="49" customFormat="1" ht="12.75">
      <c r="A707" s="50"/>
      <c r="B707" s="50"/>
      <c r="C707" s="51"/>
      <c r="D707" s="52"/>
      <c r="E707" s="52"/>
      <c r="F707" s="53"/>
      <c r="G707" s="50"/>
      <c r="H707" s="52"/>
      <c r="I707" s="52"/>
      <c r="M707" s="3">
        <f t="shared" si="10"/>
        <v>0</v>
      </c>
    </row>
    <row r="708" spans="1:13" s="49" customFormat="1" ht="12.75">
      <c r="A708" s="50"/>
      <c r="B708" s="50"/>
      <c r="C708" s="51"/>
      <c r="D708" s="52"/>
      <c r="E708" s="52"/>
      <c r="F708" s="53"/>
      <c r="G708" s="50"/>
      <c r="H708" s="52"/>
      <c r="I708" s="52"/>
      <c r="M708" s="3">
        <f t="shared" si="10"/>
        <v>0</v>
      </c>
    </row>
    <row r="709" spans="1:13" s="49" customFormat="1" ht="12.75">
      <c r="A709" s="50"/>
      <c r="B709" s="50"/>
      <c r="C709" s="51"/>
      <c r="D709" s="52"/>
      <c r="E709" s="52"/>
      <c r="F709" s="53"/>
      <c r="G709" s="50"/>
      <c r="H709" s="52"/>
      <c r="I709" s="52"/>
      <c r="M709" s="3">
        <f t="shared" si="10"/>
        <v>0</v>
      </c>
    </row>
    <row r="710" spans="1:13" s="49" customFormat="1" ht="12.75">
      <c r="A710" s="50"/>
      <c r="B710" s="50"/>
      <c r="C710" s="51"/>
      <c r="D710" s="52"/>
      <c r="E710" s="52"/>
      <c r="F710" s="53"/>
      <c r="G710" s="50"/>
      <c r="H710" s="52"/>
      <c r="I710" s="52"/>
      <c r="M710" s="3">
        <f t="shared" si="10"/>
        <v>0</v>
      </c>
    </row>
    <row r="711" spans="3:13" s="49" customFormat="1" ht="12.75">
      <c r="C711" s="54"/>
      <c r="D711" s="54"/>
      <c r="E711" s="54"/>
      <c r="M711" s="3">
        <f t="shared" si="10"/>
        <v>0</v>
      </c>
    </row>
    <row r="712" spans="1:13" s="49" customFormat="1" ht="18">
      <c r="A712" s="8" t="s">
        <v>89</v>
      </c>
      <c r="B712" s="8"/>
      <c r="C712" s="12"/>
      <c r="D712" s="12"/>
      <c r="E712" s="54"/>
      <c r="F712" s="101"/>
      <c r="M712" s="3">
        <f t="shared" si="10"/>
        <v>0</v>
      </c>
    </row>
    <row r="713" spans="1:13" s="49" customFormat="1" ht="12.75">
      <c r="A713" s="49" t="s">
        <v>76</v>
      </c>
      <c r="C713" s="55">
        <v>2434.78</v>
      </c>
      <c r="D713" s="49" t="s">
        <v>130</v>
      </c>
      <c r="E713" s="54"/>
      <c r="M713" s="3">
        <f t="shared" si="10"/>
        <v>0</v>
      </c>
    </row>
    <row r="714" spans="1:13" s="49" customFormat="1" ht="13.5" thickBot="1">
      <c r="A714" s="49" t="s">
        <v>131</v>
      </c>
      <c r="C714" s="55">
        <v>568.4</v>
      </c>
      <c r="D714" s="49" t="s">
        <v>130</v>
      </c>
      <c r="E714" s="54"/>
      <c r="M714" s="3">
        <f t="shared" si="10"/>
        <v>0</v>
      </c>
    </row>
    <row r="715" spans="1:13" s="49" customFormat="1" ht="12.75" customHeight="1">
      <c r="A715" s="303" t="s">
        <v>11</v>
      </c>
      <c r="B715" s="295" t="s">
        <v>285</v>
      </c>
      <c r="C715" s="295" t="s">
        <v>160</v>
      </c>
      <c r="D715" s="295" t="s">
        <v>391</v>
      </c>
      <c r="E715" s="295" t="s">
        <v>392</v>
      </c>
      <c r="F715" s="56" t="s">
        <v>0</v>
      </c>
      <c r="G715" s="301" t="s">
        <v>8</v>
      </c>
      <c r="H715" s="302"/>
      <c r="I715" s="297" t="s">
        <v>394</v>
      </c>
      <c r="M715" s="3"/>
    </row>
    <row r="716" spans="1:13" ht="39.75" customHeight="1" thickBot="1">
      <c r="A716" s="312"/>
      <c r="B716" s="296"/>
      <c r="C716" s="304"/>
      <c r="D716" s="304"/>
      <c r="E716" s="296"/>
      <c r="F716" s="2"/>
      <c r="G716" s="19" t="s">
        <v>9</v>
      </c>
      <c r="H716" s="58" t="s">
        <v>10</v>
      </c>
      <c r="I716" s="298"/>
      <c r="M716" s="3">
        <f t="shared" si="10"/>
        <v>0</v>
      </c>
    </row>
    <row r="717" spans="1:13" ht="12.75">
      <c r="A717" s="278" t="s">
        <v>13</v>
      </c>
      <c r="B717" s="132"/>
      <c r="C717" s="281">
        <v>165534</v>
      </c>
      <c r="D717" s="309">
        <f>144151+32072</f>
        <v>176223</v>
      </c>
      <c r="E717" s="309">
        <f>130796+29345.49</f>
        <v>160141.49</v>
      </c>
      <c r="F717" s="24" t="s">
        <v>73</v>
      </c>
      <c r="G717" s="25" t="s">
        <v>355</v>
      </c>
      <c r="H717" s="35">
        <v>50616</v>
      </c>
      <c r="I717" s="157"/>
      <c r="M717" s="3">
        <f t="shared" si="10"/>
        <v>0</v>
      </c>
    </row>
    <row r="718" spans="1:13" ht="12.75">
      <c r="A718" s="279"/>
      <c r="B718" s="133"/>
      <c r="C718" s="282"/>
      <c r="D718" s="310"/>
      <c r="E718" s="310"/>
      <c r="F718" s="21" t="s">
        <v>77</v>
      </c>
      <c r="G718" s="23" t="s">
        <v>263</v>
      </c>
      <c r="H718" s="68">
        <v>3788</v>
      </c>
      <c r="I718" s="159"/>
      <c r="M718" s="3">
        <f t="shared" si="10"/>
        <v>0</v>
      </c>
    </row>
    <row r="719" spans="1:13" ht="12.75">
      <c r="A719" s="279"/>
      <c r="B719" s="133"/>
      <c r="C719" s="282"/>
      <c r="D719" s="310"/>
      <c r="E719" s="310"/>
      <c r="F719" s="21" t="s">
        <v>234</v>
      </c>
      <c r="G719" s="23" t="s">
        <v>2</v>
      </c>
      <c r="H719" s="68">
        <v>1053</v>
      </c>
      <c r="I719" s="159"/>
      <c r="M719" s="3">
        <f t="shared" si="10"/>
        <v>0</v>
      </c>
    </row>
    <row r="720" spans="1:13" ht="25.5">
      <c r="A720" s="279"/>
      <c r="B720" s="155">
        <v>6539.159999999974</v>
      </c>
      <c r="C720" s="282"/>
      <c r="D720" s="310"/>
      <c r="E720" s="310"/>
      <c r="F720" s="9" t="s">
        <v>146</v>
      </c>
      <c r="G720" s="5" t="s">
        <v>356</v>
      </c>
      <c r="H720" s="33">
        <v>214827</v>
      </c>
      <c r="I720" s="159">
        <f>B720+E717-H725</f>
        <v>-115539.35000000003</v>
      </c>
      <c r="M720" s="3">
        <f t="shared" si="10"/>
        <v>6539.159999999974</v>
      </c>
    </row>
    <row r="721" spans="1:13" ht="12.75">
      <c r="A721" s="279"/>
      <c r="B721" s="133"/>
      <c r="C721" s="282"/>
      <c r="D721" s="310"/>
      <c r="E721" s="310"/>
      <c r="F721" s="9" t="s">
        <v>144</v>
      </c>
      <c r="G721" s="5" t="s">
        <v>36</v>
      </c>
      <c r="H721" s="33">
        <v>9667</v>
      </c>
      <c r="I721" s="159"/>
      <c r="M721" s="3">
        <f t="shared" si="10"/>
        <v>0</v>
      </c>
    </row>
    <row r="722" spans="1:13" ht="12.75">
      <c r="A722" s="279"/>
      <c r="B722" s="133"/>
      <c r="C722" s="282"/>
      <c r="D722" s="310"/>
      <c r="E722" s="310"/>
      <c r="F722" s="5" t="s">
        <v>15</v>
      </c>
      <c r="G722" s="5" t="s">
        <v>1</v>
      </c>
      <c r="H722" s="33">
        <v>929</v>
      </c>
      <c r="I722" s="159"/>
      <c r="M722" s="3">
        <f t="shared" si="10"/>
        <v>0</v>
      </c>
    </row>
    <row r="723" spans="1:13" ht="25.5">
      <c r="A723" s="279"/>
      <c r="B723" s="133"/>
      <c r="C723" s="282"/>
      <c r="D723" s="310"/>
      <c r="E723" s="310"/>
      <c r="F723" s="7" t="s">
        <v>17</v>
      </c>
      <c r="G723" s="5" t="s">
        <v>2</v>
      </c>
      <c r="H723" s="33">
        <v>168</v>
      </c>
      <c r="I723" s="159"/>
      <c r="M723" s="3">
        <f t="shared" si="10"/>
        <v>0</v>
      </c>
    </row>
    <row r="724" spans="1:15" ht="12.75">
      <c r="A724" s="279"/>
      <c r="B724" s="133"/>
      <c r="C724" s="282"/>
      <c r="D724" s="310"/>
      <c r="E724" s="310"/>
      <c r="F724" s="5" t="s">
        <v>46</v>
      </c>
      <c r="G724" s="5" t="s">
        <v>1</v>
      </c>
      <c r="H724" s="33">
        <v>1172</v>
      </c>
      <c r="I724" s="159"/>
      <c r="M724" s="3">
        <f t="shared" si="10"/>
        <v>0</v>
      </c>
      <c r="N724" s="3">
        <f>D717</f>
        <v>176223</v>
      </c>
      <c r="O724" s="3">
        <f>E717</f>
        <v>160141.49</v>
      </c>
    </row>
    <row r="725" spans="1:13" ht="13.5" thickBot="1">
      <c r="A725" s="280"/>
      <c r="B725" s="134"/>
      <c r="C725" s="308"/>
      <c r="D725" s="311"/>
      <c r="E725" s="311"/>
      <c r="F725" s="15" t="s">
        <v>74</v>
      </c>
      <c r="G725" s="17"/>
      <c r="H725" s="242">
        <f>SUM(H717:H724)</f>
        <v>282220</v>
      </c>
      <c r="I725" s="246"/>
      <c r="J725" s="3">
        <f>H725</f>
        <v>282220</v>
      </c>
      <c r="K725" s="3"/>
      <c r="M725" s="3">
        <f t="shared" si="10"/>
        <v>0</v>
      </c>
    </row>
    <row r="726" spans="3:13" s="49" customFormat="1" ht="12.75">
      <c r="C726" s="54"/>
      <c r="D726" s="54"/>
      <c r="E726" s="54"/>
      <c r="M726" s="3">
        <f t="shared" si="10"/>
        <v>0</v>
      </c>
    </row>
    <row r="727" spans="1:13" ht="12.75">
      <c r="A727" s="8" t="s">
        <v>91</v>
      </c>
      <c r="B727" s="8"/>
      <c r="C727" s="12"/>
      <c r="D727" s="3"/>
      <c r="E727" s="3"/>
      <c r="M727" s="3">
        <f t="shared" si="10"/>
        <v>0</v>
      </c>
    </row>
    <row r="728" spans="1:13" ht="18">
      <c r="A728" t="s">
        <v>76</v>
      </c>
      <c r="C728" s="77">
        <v>3549.51</v>
      </c>
      <c r="D728" t="s">
        <v>130</v>
      </c>
      <c r="E728" s="3"/>
      <c r="F728" s="101"/>
      <c r="M728" s="3">
        <f t="shared" si="10"/>
        <v>0</v>
      </c>
    </row>
    <row r="729" spans="1:13" ht="13.5" thickBot="1">
      <c r="A729" t="s">
        <v>131</v>
      </c>
      <c r="C729" s="37">
        <v>246.8</v>
      </c>
      <c r="D729" t="s">
        <v>130</v>
      </c>
      <c r="E729" s="3"/>
      <c r="M729" s="3">
        <f t="shared" si="10"/>
        <v>0</v>
      </c>
    </row>
    <row r="730" spans="1:13" ht="12.75" customHeight="1">
      <c r="A730" s="303" t="s">
        <v>11</v>
      </c>
      <c r="B730" s="295" t="s">
        <v>285</v>
      </c>
      <c r="C730" s="295" t="s">
        <v>160</v>
      </c>
      <c r="D730" s="295" t="s">
        <v>391</v>
      </c>
      <c r="E730" s="295" t="s">
        <v>392</v>
      </c>
      <c r="F730" s="10" t="s">
        <v>0</v>
      </c>
      <c r="G730" s="299" t="s">
        <v>8</v>
      </c>
      <c r="H730" s="300"/>
      <c r="I730" s="297" t="s">
        <v>394</v>
      </c>
      <c r="M730" s="3"/>
    </row>
    <row r="731" spans="1:13" ht="36" customHeight="1" thickBot="1">
      <c r="A731" s="312"/>
      <c r="B731" s="296"/>
      <c r="C731" s="304"/>
      <c r="D731" s="304"/>
      <c r="E731" s="296"/>
      <c r="F731" s="2"/>
      <c r="G731" s="19" t="s">
        <v>9</v>
      </c>
      <c r="H731" s="58" t="s">
        <v>10</v>
      </c>
      <c r="I731" s="298"/>
      <c r="M731" s="3">
        <f t="shared" si="10"/>
        <v>0</v>
      </c>
    </row>
    <row r="732" spans="1:13" ht="12.75">
      <c r="A732" s="278" t="s">
        <v>13</v>
      </c>
      <c r="B732" s="132"/>
      <c r="C732" s="281">
        <v>206167</v>
      </c>
      <c r="D732" s="309">
        <f>206420+18437.97</f>
        <v>224857.97</v>
      </c>
      <c r="E732" s="309">
        <f>187789+12676.11</f>
        <v>200465.11</v>
      </c>
      <c r="F732" s="31" t="s">
        <v>77</v>
      </c>
      <c r="G732" s="25"/>
      <c r="H732" s="62"/>
      <c r="I732" s="179"/>
      <c r="M732" s="3">
        <f t="shared" si="10"/>
        <v>0</v>
      </c>
    </row>
    <row r="733" spans="1:13" ht="12.75">
      <c r="A733" s="279"/>
      <c r="B733" s="133"/>
      <c r="C733" s="282"/>
      <c r="D733" s="310"/>
      <c r="E733" s="310"/>
      <c r="F733" s="6" t="s">
        <v>14</v>
      </c>
      <c r="G733" s="23" t="s">
        <v>237</v>
      </c>
      <c r="H733" s="82">
        <v>13547</v>
      </c>
      <c r="I733" s="160"/>
      <c r="M733" s="3">
        <f t="shared" si="10"/>
        <v>0</v>
      </c>
    </row>
    <row r="734" spans="1:13" ht="12.75">
      <c r="A734" s="279"/>
      <c r="B734" s="133"/>
      <c r="C734" s="282"/>
      <c r="D734" s="310"/>
      <c r="E734" s="310"/>
      <c r="F734" s="6" t="s">
        <v>6</v>
      </c>
      <c r="G734" s="23" t="s">
        <v>2</v>
      </c>
      <c r="H734" s="82">
        <v>10764</v>
      </c>
      <c r="I734" s="160"/>
      <c r="M734" s="3"/>
    </row>
    <row r="735" spans="1:13" ht="12.75">
      <c r="A735" s="279"/>
      <c r="B735" s="133"/>
      <c r="C735" s="282"/>
      <c r="D735" s="310"/>
      <c r="E735" s="310"/>
      <c r="F735" s="6" t="s">
        <v>173</v>
      </c>
      <c r="G735" s="23" t="s">
        <v>90</v>
      </c>
      <c r="H735" s="82">
        <v>1477</v>
      </c>
      <c r="I735" s="160"/>
      <c r="M735" s="3">
        <f t="shared" si="10"/>
        <v>0</v>
      </c>
    </row>
    <row r="736" spans="1:13" ht="12.75">
      <c r="A736" s="279"/>
      <c r="B736" s="133"/>
      <c r="C736" s="282"/>
      <c r="D736" s="310"/>
      <c r="E736" s="310"/>
      <c r="F736" s="11" t="s">
        <v>234</v>
      </c>
      <c r="G736" s="5" t="s">
        <v>1</v>
      </c>
      <c r="H736" s="33">
        <v>8330</v>
      </c>
      <c r="I736" s="159"/>
      <c r="J736" s="69"/>
      <c r="K736" s="69"/>
      <c r="M736" s="3">
        <f t="shared" si="10"/>
        <v>0</v>
      </c>
    </row>
    <row r="737" spans="1:13" ht="12.75">
      <c r="A737" s="279"/>
      <c r="B737" s="133"/>
      <c r="C737" s="282"/>
      <c r="D737" s="310"/>
      <c r="E737" s="310"/>
      <c r="F737" s="11" t="s">
        <v>265</v>
      </c>
      <c r="G737" s="5" t="s">
        <v>2</v>
      </c>
      <c r="H737" s="33">
        <v>182415</v>
      </c>
      <c r="I737" s="159"/>
      <c r="J737" s="69"/>
      <c r="K737" s="69"/>
      <c r="M737" s="3">
        <f t="shared" si="10"/>
        <v>0</v>
      </c>
    </row>
    <row r="738" spans="1:13" ht="12.75">
      <c r="A738" s="279"/>
      <c r="B738" s="133"/>
      <c r="C738" s="282"/>
      <c r="D738" s="310"/>
      <c r="E738" s="310"/>
      <c r="F738" s="11" t="s">
        <v>266</v>
      </c>
      <c r="G738" s="5" t="s">
        <v>357</v>
      </c>
      <c r="H738" s="33">
        <v>150912</v>
      </c>
      <c r="I738" s="159"/>
      <c r="J738" s="69"/>
      <c r="K738" s="69"/>
      <c r="M738" s="3">
        <f t="shared" si="10"/>
        <v>0</v>
      </c>
    </row>
    <row r="739" spans="1:13" ht="25.5">
      <c r="A739" s="279"/>
      <c r="B739" s="155">
        <v>144482.03</v>
      </c>
      <c r="C739" s="282"/>
      <c r="D739" s="310"/>
      <c r="E739" s="310"/>
      <c r="F739" s="9" t="s">
        <v>267</v>
      </c>
      <c r="G739" s="5" t="s">
        <v>174</v>
      </c>
      <c r="H739" s="33">
        <v>2974</v>
      </c>
      <c r="I739" s="159">
        <f>B739+E732-H749</f>
        <v>-174721.86</v>
      </c>
      <c r="J739" s="69"/>
      <c r="K739" s="69"/>
      <c r="M739" s="3">
        <f t="shared" si="10"/>
        <v>144482.03</v>
      </c>
    </row>
    <row r="740" spans="1:13" ht="12.75">
      <c r="A740" s="279"/>
      <c r="B740" s="133"/>
      <c r="C740" s="282"/>
      <c r="D740" s="310"/>
      <c r="E740" s="310"/>
      <c r="F740" s="9" t="s">
        <v>268</v>
      </c>
      <c r="G740" s="5" t="s">
        <v>50</v>
      </c>
      <c r="H740" s="33">
        <v>2834</v>
      </c>
      <c r="I740" s="159"/>
      <c r="M740" s="3">
        <f t="shared" si="10"/>
        <v>0</v>
      </c>
    </row>
    <row r="741" spans="1:13" ht="12.75">
      <c r="A741" s="279"/>
      <c r="B741" s="133"/>
      <c r="C741" s="282"/>
      <c r="D741" s="310"/>
      <c r="E741" s="310"/>
      <c r="F741" s="9" t="s">
        <v>144</v>
      </c>
      <c r="G741" s="5" t="s">
        <v>45</v>
      </c>
      <c r="H741" s="33">
        <v>3514</v>
      </c>
      <c r="I741" s="159"/>
      <c r="M741" s="3">
        <f t="shared" si="10"/>
        <v>0</v>
      </c>
    </row>
    <row r="742" spans="1:13" ht="12.75">
      <c r="A742" s="279"/>
      <c r="B742" s="133"/>
      <c r="C742" s="282"/>
      <c r="D742" s="310"/>
      <c r="E742" s="310"/>
      <c r="F742" s="9" t="s">
        <v>23</v>
      </c>
      <c r="G742" s="5" t="s">
        <v>269</v>
      </c>
      <c r="H742" s="33">
        <v>27196</v>
      </c>
      <c r="I742" s="159"/>
      <c r="M742" s="3">
        <f t="shared" si="10"/>
        <v>0</v>
      </c>
    </row>
    <row r="743" spans="1:13" ht="12.75">
      <c r="A743" s="279"/>
      <c r="B743" s="133"/>
      <c r="C743" s="282"/>
      <c r="D743" s="310"/>
      <c r="E743" s="310"/>
      <c r="F743" s="9" t="s">
        <v>43</v>
      </c>
      <c r="G743" s="5" t="s">
        <v>28</v>
      </c>
      <c r="H743" s="33">
        <v>2458</v>
      </c>
      <c r="I743" s="159"/>
      <c r="M743" s="3">
        <f t="shared" si="10"/>
        <v>0</v>
      </c>
    </row>
    <row r="744" spans="1:13" ht="12.75">
      <c r="A744" s="279"/>
      <c r="B744" s="133"/>
      <c r="C744" s="282"/>
      <c r="D744" s="310"/>
      <c r="E744" s="310"/>
      <c r="F744" s="5" t="s">
        <v>15</v>
      </c>
      <c r="G744" s="5" t="s">
        <v>230</v>
      </c>
      <c r="H744" s="33">
        <v>4326</v>
      </c>
      <c r="I744" s="159"/>
      <c r="M744" s="3">
        <f t="shared" si="10"/>
        <v>0</v>
      </c>
    </row>
    <row r="745" spans="1:13" ht="12.75">
      <c r="A745" s="279"/>
      <c r="B745" s="133"/>
      <c r="C745" s="282"/>
      <c r="D745" s="310"/>
      <c r="E745" s="310"/>
      <c r="F745" s="5" t="s">
        <v>66</v>
      </c>
      <c r="G745" s="5" t="s">
        <v>358</v>
      </c>
      <c r="H745" s="33">
        <v>13563</v>
      </c>
      <c r="I745" s="159"/>
      <c r="M745" s="3">
        <f t="shared" si="10"/>
        <v>0</v>
      </c>
    </row>
    <row r="746" spans="1:13" ht="25.5">
      <c r="A746" s="279"/>
      <c r="B746" s="133"/>
      <c r="C746" s="282"/>
      <c r="D746" s="310"/>
      <c r="E746" s="310"/>
      <c r="F746" s="7" t="s">
        <v>17</v>
      </c>
      <c r="G746" s="5" t="s">
        <v>359</v>
      </c>
      <c r="H746" s="33">
        <v>7316</v>
      </c>
      <c r="I746" s="159"/>
      <c r="M746" s="3">
        <f t="shared" si="10"/>
        <v>0</v>
      </c>
    </row>
    <row r="747" spans="1:13" ht="12.75">
      <c r="A747" s="279"/>
      <c r="B747" s="133"/>
      <c r="C747" s="282"/>
      <c r="D747" s="310"/>
      <c r="E747" s="310"/>
      <c r="F747" s="5" t="s">
        <v>271</v>
      </c>
      <c r="G747" s="5" t="s">
        <v>90</v>
      </c>
      <c r="H747" s="33">
        <v>88043</v>
      </c>
      <c r="I747" s="159"/>
      <c r="M747" s="3">
        <f t="shared" si="10"/>
        <v>0</v>
      </c>
    </row>
    <row r="748" spans="1:15" ht="12.75">
      <c r="A748" s="279"/>
      <c r="B748" s="133"/>
      <c r="C748" s="282"/>
      <c r="D748" s="310"/>
      <c r="E748" s="310"/>
      <c r="F748" s="60"/>
      <c r="G748" s="19"/>
      <c r="H748" s="79"/>
      <c r="I748" s="159"/>
      <c r="M748" s="3">
        <f t="shared" si="10"/>
        <v>0</v>
      </c>
      <c r="N748" s="3">
        <f>D732</f>
        <v>224857.97</v>
      </c>
      <c r="O748" s="3">
        <f>E732</f>
        <v>200465.11</v>
      </c>
    </row>
    <row r="749" spans="1:13" ht="13.5" thickBot="1">
      <c r="A749" s="280"/>
      <c r="B749" s="134"/>
      <c r="C749" s="308"/>
      <c r="D749" s="311"/>
      <c r="E749" s="311"/>
      <c r="F749" s="15" t="s">
        <v>74</v>
      </c>
      <c r="G749" s="17"/>
      <c r="H749" s="242">
        <f>SUM(H732:H748)</f>
        <v>519669</v>
      </c>
      <c r="I749" s="246"/>
      <c r="J749" s="3">
        <f>H749</f>
        <v>519669</v>
      </c>
      <c r="K749" s="3"/>
      <c r="M749" s="3">
        <f t="shared" si="10"/>
        <v>0</v>
      </c>
    </row>
    <row r="750" spans="1:13" ht="40.5" customHeight="1" thickBot="1">
      <c r="A750" s="293" t="s">
        <v>304</v>
      </c>
      <c r="B750" s="294"/>
      <c r="C750" s="208"/>
      <c r="D750" s="209">
        <v>72000</v>
      </c>
      <c r="E750" s="209">
        <v>66000</v>
      </c>
      <c r="F750" s="210"/>
      <c r="G750" s="211"/>
      <c r="H750" s="252"/>
      <c r="I750" s="253"/>
      <c r="J750" s="3"/>
      <c r="K750" s="3"/>
      <c r="M750" s="3"/>
    </row>
    <row r="751" spans="3:13" ht="25.5" customHeight="1">
      <c r="C751" s="3"/>
      <c r="D751" s="3"/>
      <c r="E751" s="3"/>
      <c r="M751" s="3">
        <f t="shared" si="10"/>
        <v>0</v>
      </c>
    </row>
    <row r="752" spans="3:13" ht="12.75">
      <c r="C752" s="3"/>
      <c r="D752" s="3"/>
      <c r="E752" s="3"/>
      <c r="M752" s="3">
        <f t="shared" si="10"/>
        <v>0</v>
      </c>
    </row>
    <row r="753" spans="1:13" ht="12.75">
      <c r="A753" s="8" t="s">
        <v>92</v>
      </c>
      <c r="B753" s="8"/>
      <c r="C753" s="12"/>
      <c r="D753" s="3"/>
      <c r="E753" s="3"/>
      <c r="M753" s="3">
        <f t="shared" si="10"/>
        <v>0</v>
      </c>
    </row>
    <row r="754" spans="1:13" ht="13.5" thickBot="1">
      <c r="A754" t="s">
        <v>76</v>
      </c>
      <c r="C754" s="37">
        <v>50.35</v>
      </c>
      <c r="D754" s="3" t="s">
        <v>130</v>
      </c>
      <c r="E754" s="3"/>
      <c r="M754" s="3">
        <f t="shared" si="10"/>
        <v>0</v>
      </c>
    </row>
    <row r="755" spans="1:13" ht="12.75" customHeight="1">
      <c r="A755" s="303" t="s">
        <v>11</v>
      </c>
      <c r="B755" s="295" t="s">
        <v>285</v>
      </c>
      <c r="C755" s="295" t="s">
        <v>160</v>
      </c>
      <c r="D755" s="295" t="s">
        <v>391</v>
      </c>
      <c r="E755" s="295" t="s">
        <v>392</v>
      </c>
      <c r="F755" s="10" t="s">
        <v>0</v>
      </c>
      <c r="G755" s="299" t="s">
        <v>8</v>
      </c>
      <c r="H755" s="300"/>
      <c r="I755" s="297" t="s">
        <v>394</v>
      </c>
      <c r="M755" s="3"/>
    </row>
    <row r="756" spans="1:13" ht="27.75" customHeight="1" thickBot="1">
      <c r="A756" s="312"/>
      <c r="B756" s="296"/>
      <c r="C756" s="304"/>
      <c r="D756" s="304"/>
      <c r="E756" s="296"/>
      <c r="F756" s="2"/>
      <c r="G756" s="19" t="s">
        <v>9</v>
      </c>
      <c r="H756" s="58" t="s">
        <v>10</v>
      </c>
      <c r="I756" s="298"/>
      <c r="M756" s="3">
        <f t="shared" si="10"/>
        <v>0</v>
      </c>
    </row>
    <row r="757" spans="1:13" ht="12.75">
      <c r="A757" s="278" t="s">
        <v>13</v>
      </c>
      <c r="B757" s="132"/>
      <c r="C757" s="281">
        <v>1290</v>
      </c>
      <c r="D757" s="309">
        <v>2941</v>
      </c>
      <c r="E757" s="309">
        <v>2971</v>
      </c>
      <c r="F757" s="27"/>
      <c r="G757" s="25"/>
      <c r="H757" s="35"/>
      <c r="I757" s="157"/>
      <c r="M757" s="3">
        <f t="shared" si="10"/>
        <v>0</v>
      </c>
    </row>
    <row r="758" spans="1:15" ht="13.5" thickBot="1">
      <c r="A758" s="280"/>
      <c r="B758" s="181">
        <v>5261.96</v>
      </c>
      <c r="C758" s="308"/>
      <c r="D758" s="311"/>
      <c r="E758" s="311"/>
      <c r="F758" s="15" t="s">
        <v>74</v>
      </c>
      <c r="G758" s="17"/>
      <c r="H758" s="242">
        <f>SUM(H757:H757)</f>
        <v>0</v>
      </c>
      <c r="I758" s="246">
        <f>B758+E757-H758</f>
        <v>8232.96</v>
      </c>
      <c r="J758" s="3">
        <f>H758</f>
        <v>0</v>
      </c>
      <c r="M758" s="3">
        <f t="shared" si="10"/>
        <v>5261.96</v>
      </c>
      <c r="N758" s="3">
        <f>D757</f>
        <v>2941</v>
      </c>
      <c r="O758" s="3">
        <f>E757</f>
        <v>2971</v>
      </c>
    </row>
    <row r="759" spans="1:13" ht="12.75">
      <c r="A759" s="20"/>
      <c r="B759" s="135"/>
      <c r="C759" s="21"/>
      <c r="D759" s="22"/>
      <c r="E759" s="22"/>
      <c r="F759" s="23"/>
      <c r="G759" s="23"/>
      <c r="H759" s="76"/>
      <c r="I759" s="52"/>
      <c r="M759" s="3">
        <f t="shared" si="10"/>
        <v>0</v>
      </c>
    </row>
    <row r="760" spans="3:13" ht="12.75">
      <c r="C760" s="3"/>
      <c r="D760" s="3"/>
      <c r="E760" s="3"/>
      <c r="M760" s="3">
        <f t="shared" si="10"/>
        <v>0</v>
      </c>
    </row>
    <row r="761" spans="1:13" ht="12.75">
      <c r="A761" s="8" t="s">
        <v>93</v>
      </c>
      <c r="B761" s="8"/>
      <c r="C761" s="12"/>
      <c r="D761" s="3"/>
      <c r="E761" s="3"/>
      <c r="M761" s="3">
        <f aca="true" t="shared" si="11" ref="M761:M827">B761</f>
        <v>0</v>
      </c>
    </row>
    <row r="762" spans="1:13" ht="13.5" thickBot="1">
      <c r="A762" t="s">
        <v>76</v>
      </c>
      <c r="C762" s="37">
        <v>81.49</v>
      </c>
      <c r="D762" s="3" t="s">
        <v>130</v>
      </c>
      <c r="E762" s="3"/>
      <c r="M762" s="3">
        <f t="shared" si="11"/>
        <v>0</v>
      </c>
    </row>
    <row r="763" spans="1:13" ht="12.75" customHeight="1">
      <c r="A763" s="303" t="s">
        <v>11</v>
      </c>
      <c r="B763" s="295" t="s">
        <v>285</v>
      </c>
      <c r="C763" s="295" t="s">
        <v>160</v>
      </c>
      <c r="D763" s="295" t="s">
        <v>391</v>
      </c>
      <c r="E763" s="295" t="s">
        <v>392</v>
      </c>
      <c r="F763" s="10" t="s">
        <v>0</v>
      </c>
      <c r="G763" s="299" t="s">
        <v>8</v>
      </c>
      <c r="H763" s="300"/>
      <c r="I763" s="297" t="s">
        <v>394</v>
      </c>
      <c r="M763" s="3"/>
    </row>
    <row r="764" spans="1:13" ht="27.75" customHeight="1" thickBot="1">
      <c r="A764" s="312"/>
      <c r="B764" s="296"/>
      <c r="C764" s="304"/>
      <c r="D764" s="304"/>
      <c r="E764" s="296"/>
      <c r="F764" s="2"/>
      <c r="G764" s="19" t="s">
        <v>9</v>
      </c>
      <c r="H764" s="58" t="s">
        <v>10</v>
      </c>
      <c r="I764" s="298"/>
      <c r="M764" s="3">
        <f t="shared" si="11"/>
        <v>0</v>
      </c>
    </row>
    <row r="765" spans="1:13" ht="12.75">
      <c r="A765" s="278" t="s">
        <v>13</v>
      </c>
      <c r="B765" s="132"/>
      <c r="C765" s="281">
        <v>1290</v>
      </c>
      <c r="D765" s="309">
        <v>4831</v>
      </c>
      <c r="E765" s="309">
        <v>4992</v>
      </c>
      <c r="F765" s="27"/>
      <c r="G765" s="25"/>
      <c r="H765" s="35"/>
      <c r="I765" s="157"/>
      <c r="M765" s="3">
        <f t="shared" si="11"/>
        <v>0</v>
      </c>
    </row>
    <row r="766" spans="1:13" ht="12.75">
      <c r="A766" s="279"/>
      <c r="B766" s="155">
        <v>-4743.8</v>
      </c>
      <c r="C766" s="282"/>
      <c r="D766" s="310"/>
      <c r="E766" s="310"/>
      <c r="F766" s="5"/>
      <c r="G766" s="5"/>
      <c r="H766" s="33"/>
      <c r="I766" s="159">
        <f>B766+E765-H767</f>
        <v>248.19999999999982</v>
      </c>
      <c r="M766" s="3">
        <f t="shared" si="11"/>
        <v>-4743.8</v>
      </c>
    </row>
    <row r="767" spans="1:15" ht="13.5" thickBot="1">
      <c r="A767" s="280"/>
      <c r="B767" s="134"/>
      <c r="C767" s="308"/>
      <c r="D767" s="311"/>
      <c r="E767" s="311"/>
      <c r="F767" s="15" t="s">
        <v>74</v>
      </c>
      <c r="G767" s="17"/>
      <c r="H767" s="242">
        <f>SUM(H765:H766)</f>
        <v>0</v>
      </c>
      <c r="I767" s="248"/>
      <c r="J767" s="3">
        <f>H767</f>
        <v>0</v>
      </c>
      <c r="M767" s="3">
        <f t="shared" si="11"/>
        <v>0</v>
      </c>
      <c r="N767" s="3">
        <f>D765</f>
        <v>4831</v>
      </c>
      <c r="O767" s="3">
        <f>E765</f>
        <v>4992</v>
      </c>
    </row>
    <row r="768" spans="1:13" ht="13.5" thickBot="1">
      <c r="A768" s="149"/>
      <c r="B768" s="150"/>
      <c r="C768" s="151"/>
      <c r="D768" s="152"/>
      <c r="E768" s="152"/>
      <c r="F768" s="153"/>
      <c r="G768" s="153"/>
      <c r="H768" s="239"/>
      <c r="I768" s="246"/>
      <c r="M768" s="3">
        <f t="shared" si="11"/>
        <v>0</v>
      </c>
    </row>
    <row r="769" spans="3:13" ht="12.75">
      <c r="C769" s="3"/>
      <c r="D769" s="3"/>
      <c r="E769" s="3"/>
      <c r="M769" s="3">
        <f t="shared" si="11"/>
        <v>0</v>
      </c>
    </row>
    <row r="770" spans="3:13" ht="12.75">
      <c r="C770" s="3"/>
      <c r="D770" s="3"/>
      <c r="E770" s="3"/>
      <c r="M770" s="3">
        <f t="shared" si="11"/>
        <v>0</v>
      </c>
    </row>
    <row r="771" spans="1:13" ht="12.75">
      <c r="A771" s="8" t="s">
        <v>95</v>
      </c>
      <c r="B771" s="8"/>
      <c r="C771" s="12"/>
      <c r="D771" s="3"/>
      <c r="E771" s="3"/>
      <c r="M771" s="3">
        <f t="shared" si="11"/>
        <v>0</v>
      </c>
    </row>
    <row r="772" spans="1:13" ht="13.5" thickBot="1">
      <c r="A772" t="s">
        <v>76</v>
      </c>
      <c r="C772" s="37">
        <v>98</v>
      </c>
      <c r="D772" t="s">
        <v>130</v>
      </c>
      <c r="M772" s="3">
        <f t="shared" si="11"/>
        <v>0</v>
      </c>
    </row>
    <row r="773" spans="1:13" ht="12.75" customHeight="1">
      <c r="A773" s="303" t="s">
        <v>11</v>
      </c>
      <c r="B773" s="295" t="s">
        <v>285</v>
      </c>
      <c r="C773" s="295" t="s">
        <v>160</v>
      </c>
      <c r="D773" s="295" t="s">
        <v>391</v>
      </c>
      <c r="E773" s="295" t="s">
        <v>392</v>
      </c>
      <c r="F773" s="305" t="s">
        <v>0</v>
      </c>
      <c r="G773" s="299" t="s">
        <v>8</v>
      </c>
      <c r="H773" s="300"/>
      <c r="I773" s="297" t="s">
        <v>394</v>
      </c>
      <c r="M773" s="3"/>
    </row>
    <row r="774" spans="1:13" ht="37.5" customHeight="1" thickBot="1">
      <c r="A774" s="312"/>
      <c r="B774" s="296"/>
      <c r="C774" s="304"/>
      <c r="D774" s="304"/>
      <c r="E774" s="296"/>
      <c r="F774" s="306"/>
      <c r="G774" s="19" t="s">
        <v>9</v>
      </c>
      <c r="H774" s="58" t="s">
        <v>10</v>
      </c>
      <c r="I774" s="298"/>
      <c r="M774" s="3">
        <f t="shared" si="11"/>
        <v>0</v>
      </c>
    </row>
    <row r="775" spans="1:13" ht="13.5" thickBot="1">
      <c r="A775" s="90" t="s">
        <v>13</v>
      </c>
      <c r="B775" s="182">
        <v>6244.37</v>
      </c>
      <c r="C775" s="91">
        <v>1290</v>
      </c>
      <c r="D775" s="92">
        <v>5809</v>
      </c>
      <c r="E775" s="92">
        <v>5783</v>
      </c>
      <c r="F775" s="93"/>
      <c r="G775" s="94"/>
      <c r="H775" s="254"/>
      <c r="I775" s="255">
        <f>B775+E775</f>
        <v>12027.369999999999</v>
      </c>
      <c r="J775" s="3">
        <f>H775</f>
        <v>0</v>
      </c>
      <c r="M775" s="3">
        <f t="shared" si="11"/>
        <v>6244.37</v>
      </c>
    </row>
    <row r="776" spans="1:15" ht="13.5" thickBot="1">
      <c r="A776" s="149"/>
      <c r="B776" s="150"/>
      <c r="C776" s="151"/>
      <c r="D776" s="152"/>
      <c r="E776" s="152"/>
      <c r="F776" s="153"/>
      <c r="G776" s="153"/>
      <c r="H776" s="239">
        <v>0</v>
      </c>
      <c r="I776" s="246"/>
      <c r="M776" s="3">
        <f t="shared" si="11"/>
        <v>0</v>
      </c>
      <c r="N776" s="3">
        <f>D775</f>
        <v>5809</v>
      </c>
      <c r="O776" s="3">
        <f>E775</f>
        <v>5783</v>
      </c>
    </row>
    <row r="777" spans="1:13" ht="12.75">
      <c r="A777" s="18"/>
      <c r="B777" s="18"/>
      <c r="C777" s="38"/>
      <c r="D777" s="39"/>
      <c r="E777" s="39"/>
      <c r="F777" s="18"/>
      <c r="G777" s="18"/>
      <c r="H777" s="52"/>
      <c r="I777" s="52"/>
      <c r="M777" s="3">
        <f t="shared" si="11"/>
        <v>0</v>
      </c>
    </row>
    <row r="778" spans="1:13" ht="12.75">
      <c r="A778" s="18"/>
      <c r="B778" s="18"/>
      <c r="C778" s="38"/>
      <c r="D778" s="39"/>
      <c r="E778" s="39"/>
      <c r="F778" s="18"/>
      <c r="G778" s="18"/>
      <c r="H778" s="52"/>
      <c r="I778" s="52"/>
      <c r="M778" s="3">
        <f t="shared" si="11"/>
        <v>0</v>
      </c>
    </row>
    <row r="779" spans="1:13" ht="12.75">
      <c r="A779" s="18"/>
      <c r="B779" s="18"/>
      <c r="C779" s="38"/>
      <c r="D779" s="39"/>
      <c r="E779" s="39"/>
      <c r="F779" s="18"/>
      <c r="G779" s="18"/>
      <c r="H779" s="52"/>
      <c r="I779" s="52"/>
      <c r="M779" s="3">
        <f t="shared" si="11"/>
        <v>0</v>
      </c>
    </row>
    <row r="780" spans="1:13" ht="12.75">
      <c r="A780" s="18"/>
      <c r="B780" s="18"/>
      <c r="C780" s="38"/>
      <c r="D780" s="39"/>
      <c r="E780" s="39"/>
      <c r="F780" s="18"/>
      <c r="G780" s="18"/>
      <c r="H780" s="52"/>
      <c r="I780" s="52"/>
      <c r="M780" s="3">
        <f t="shared" si="11"/>
        <v>0</v>
      </c>
    </row>
    <row r="781" spans="1:13" ht="12.75">
      <c r="A781" s="18"/>
      <c r="B781" s="18"/>
      <c r="C781" s="38"/>
      <c r="D781" s="39"/>
      <c r="E781" s="39"/>
      <c r="F781" s="18"/>
      <c r="G781" s="18"/>
      <c r="H781" s="52"/>
      <c r="I781" s="52"/>
      <c r="M781" s="3">
        <f t="shared" si="11"/>
        <v>0</v>
      </c>
    </row>
    <row r="782" spans="3:13" ht="12.75">
      <c r="C782" s="3"/>
      <c r="D782" s="3"/>
      <c r="E782" s="3"/>
      <c r="M782" s="3">
        <f t="shared" si="11"/>
        <v>0</v>
      </c>
    </row>
    <row r="783" spans="3:13" ht="12.75">
      <c r="C783" s="3"/>
      <c r="D783" s="3"/>
      <c r="E783" s="3"/>
      <c r="M783" s="3">
        <f t="shared" si="11"/>
        <v>0</v>
      </c>
    </row>
    <row r="784" spans="1:13" ht="12.75">
      <c r="A784" s="8" t="s">
        <v>96</v>
      </c>
      <c r="B784" s="8"/>
      <c r="C784" s="12"/>
      <c r="D784" s="3"/>
      <c r="E784" s="3"/>
      <c r="M784" s="3">
        <f t="shared" si="11"/>
        <v>0</v>
      </c>
    </row>
    <row r="785" spans="1:13" ht="15">
      <c r="A785" t="s">
        <v>76</v>
      </c>
      <c r="C785" s="77">
        <v>9093.59</v>
      </c>
      <c r="D785" s="3" t="s">
        <v>130</v>
      </c>
      <c r="E785" s="3"/>
      <c r="M785" s="3">
        <f t="shared" si="11"/>
        <v>0</v>
      </c>
    </row>
    <row r="786" spans="1:13" ht="15.75" thickBot="1">
      <c r="A786" t="s">
        <v>131</v>
      </c>
      <c r="C786" s="77">
        <v>2681.68</v>
      </c>
      <c r="D786" s="3" t="s">
        <v>130</v>
      </c>
      <c r="E786" s="3"/>
      <c r="M786" s="3">
        <f t="shared" si="11"/>
        <v>0</v>
      </c>
    </row>
    <row r="787" spans="1:13" ht="12.75" customHeight="1">
      <c r="A787" s="303" t="s">
        <v>11</v>
      </c>
      <c r="B787" s="295" t="s">
        <v>285</v>
      </c>
      <c r="C787" s="295" t="s">
        <v>160</v>
      </c>
      <c r="D787" s="295" t="s">
        <v>391</v>
      </c>
      <c r="E787" s="295" t="s">
        <v>392</v>
      </c>
      <c r="F787" s="10" t="s">
        <v>0</v>
      </c>
      <c r="G787" s="299" t="s">
        <v>8</v>
      </c>
      <c r="H787" s="300"/>
      <c r="I787" s="297" t="s">
        <v>394</v>
      </c>
      <c r="M787" s="3"/>
    </row>
    <row r="788" spans="1:13" ht="44.25" customHeight="1" thickBot="1">
      <c r="A788" s="312"/>
      <c r="B788" s="296"/>
      <c r="C788" s="304"/>
      <c r="D788" s="304"/>
      <c r="E788" s="296"/>
      <c r="F788" s="2"/>
      <c r="G788" s="19" t="s">
        <v>9</v>
      </c>
      <c r="H788" s="58" t="s">
        <v>10</v>
      </c>
      <c r="I788" s="298"/>
      <c r="M788" s="3">
        <f t="shared" si="11"/>
        <v>0</v>
      </c>
    </row>
    <row r="789" spans="1:13" ht="12.75">
      <c r="A789" s="278" t="s">
        <v>13</v>
      </c>
      <c r="B789" s="132"/>
      <c r="C789" s="281">
        <v>911445</v>
      </c>
      <c r="D789" s="309">
        <f>538105+120466.93</f>
        <v>658571.9299999999</v>
      </c>
      <c r="E789" s="309">
        <f>522810+102714.02</f>
        <v>625524.02</v>
      </c>
      <c r="F789" s="31" t="s">
        <v>14</v>
      </c>
      <c r="G789" s="25" t="s">
        <v>189</v>
      </c>
      <c r="H789" s="62">
        <v>4877</v>
      </c>
      <c r="I789" s="179"/>
      <c r="M789" s="3">
        <f t="shared" si="11"/>
        <v>0</v>
      </c>
    </row>
    <row r="790" spans="1:13" ht="12.75">
      <c r="A790" s="279"/>
      <c r="B790" s="133"/>
      <c r="C790" s="282"/>
      <c r="D790" s="310"/>
      <c r="E790" s="310"/>
      <c r="F790" s="59" t="s">
        <v>32</v>
      </c>
      <c r="G790" s="23" t="s">
        <v>360</v>
      </c>
      <c r="H790" s="82">
        <v>1031</v>
      </c>
      <c r="I790" s="160"/>
      <c r="M790" s="3"/>
    </row>
    <row r="791" spans="1:13" ht="12.75">
      <c r="A791" s="279"/>
      <c r="B791" s="133"/>
      <c r="C791" s="282"/>
      <c r="D791" s="310"/>
      <c r="E791" s="310"/>
      <c r="F791" s="59" t="s">
        <v>334</v>
      </c>
      <c r="G791" s="23" t="s">
        <v>22</v>
      </c>
      <c r="H791" s="82">
        <v>1355</v>
      </c>
      <c r="I791" s="160"/>
      <c r="M791" s="3"/>
    </row>
    <row r="792" spans="1:13" ht="12.75">
      <c r="A792" s="279"/>
      <c r="B792" s="133"/>
      <c r="C792" s="282"/>
      <c r="D792" s="310"/>
      <c r="E792" s="310"/>
      <c r="F792" s="6" t="s">
        <v>361</v>
      </c>
      <c r="G792" s="5" t="s">
        <v>16</v>
      </c>
      <c r="H792" s="33">
        <v>7448</v>
      </c>
      <c r="I792" s="159"/>
      <c r="M792" s="3">
        <f t="shared" si="11"/>
        <v>0</v>
      </c>
    </row>
    <row r="793" spans="1:13" ht="12.75">
      <c r="A793" s="279"/>
      <c r="B793" s="133"/>
      <c r="C793" s="282"/>
      <c r="D793" s="310"/>
      <c r="E793" s="310"/>
      <c r="F793" s="6" t="s">
        <v>173</v>
      </c>
      <c r="G793" s="5" t="s">
        <v>107</v>
      </c>
      <c r="H793" s="33">
        <v>2456</v>
      </c>
      <c r="I793" s="159"/>
      <c r="M793" s="3">
        <f t="shared" si="11"/>
        <v>0</v>
      </c>
    </row>
    <row r="794" spans="1:13" ht="25.5">
      <c r="A794" s="279"/>
      <c r="B794" s="133"/>
      <c r="C794" s="282"/>
      <c r="D794" s="310"/>
      <c r="E794" s="310"/>
      <c r="F794" s="9" t="s">
        <v>184</v>
      </c>
      <c r="G794" s="5" t="s">
        <v>2</v>
      </c>
      <c r="H794" s="33">
        <v>896</v>
      </c>
      <c r="I794" s="159"/>
      <c r="M794" s="3">
        <f t="shared" si="11"/>
        <v>0</v>
      </c>
    </row>
    <row r="795" spans="1:13" ht="25.5">
      <c r="A795" s="279"/>
      <c r="B795" s="133"/>
      <c r="C795" s="282"/>
      <c r="D795" s="310"/>
      <c r="E795" s="310"/>
      <c r="F795" s="9" t="s">
        <v>58</v>
      </c>
      <c r="G795" s="5" t="s">
        <v>25</v>
      </c>
      <c r="H795" s="33">
        <v>19286</v>
      </c>
      <c r="I795" s="159"/>
      <c r="M795" s="3">
        <f t="shared" si="11"/>
        <v>0</v>
      </c>
    </row>
    <row r="796" spans="1:13" ht="25.5">
      <c r="A796" s="279"/>
      <c r="B796" s="133"/>
      <c r="C796" s="282"/>
      <c r="D796" s="310"/>
      <c r="E796" s="310"/>
      <c r="F796" s="9" t="s">
        <v>70</v>
      </c>
      <c r="G796" s="5" t="s">
        <v>2</v>
      </c>
      <c r="H796" s="33">
        <v>53197</v>
      </c>
      <c r="I796" s="159"/>
      <c r="M796" s="3">
        <f t="shared" si="11"/>
        <v>0</v>
      </c>
    </row>
    <row r="797" spans="1:13" ht="25.5">
      <c r="A797" s="279"/>
      <c r="B797" s="133"/>
      <c r="C797" s="282"/>
      <c r="D797" s="310"/>
      <c r="E797" s="310"/>
      <c r="F797" s="9" t="s">
        <v>165</v>
      </c>
      <c r="G797" s="5" t="s">
        <v>174</v>
      </c>
      <c r="H797" s="33">
        <v>517</v>
      </c>
      <c r="I797" s="159"/>
      <c r="M797" s="3">
        <f t="shared" si="11"/>
        <v>0</v>
      </c>
    </row>
    <row r="798" spans="1:18" ht="51">
      <c r="A798" s="279"/>
      <c r="B798" s="155">
        <v>645530.78</v>
      </c>
      <c r="C798" s="282"/>
      <c r="D798" s="310"/>
      <c r="E798" s="310"/>
      <c r="F798" s="9" t="s">
        <v>191</v>
      </c>
      <c r="G798" s="5" t="s">
        <v>190</v>
      </c>
      <c r="H798" s="33">
        <v>12012</v>
      </c>
      <c r="I798" s="159">
        <f>B798+E789-H808</f>
        <v>1055678.8</v>
      </c>
      <c r="J798" s="69"/>
      <c r="M798" s="3">
        <f t="shared" si="11"/>
        <v>645530.78</v>
      </c>
      <c r="R798" s="3">
        <f>I798+E809+E810</f>
        <v>1114280.8</v>
      </c>
    </row>
    <row r="799" spans="1:13" ht="12.75">
      <c r="A799" s="279"/>
      <c r="B799" s="133"/>
      <c r="C799" s="282"/>
      <c r="D799" s="310"/>
      <c r="E799" s="310"/>
      <c r="F799" s="9" t="s">
        <v>40</v>
      </c>
      <c r="G799" s="5" t="s">
        <v>143</v>
      </c>
      <c r="H799" s="33">
        <v>900</v>
      </c>
      <c r="I799" s="159"/>
      <c r="M799" s="3">
        <f t="shared" si="11"/>
        <v>0</v>
      </c>
    </row>
    <row r="800" spans="1:13" ht="12.75">
      <c r="A800" s="279"/>
      <c r="B800" s="133"/>
      <c r="C800" s="282"/>
      <c r="D800" s="310"/>
      <c r="E800" s="310"/>
      <c r="F800" s="9" t="s">
        <v>49</v>
      </c>
      <c r="G800" s="5" t="s">
        <v>24</v>
      </c>
      <c r="H800" s="33">
        <v>7092</v>
      </c>
      <c r="I800" s="159"/>
      <c r="M800" s="3">
        <f t="shared" si="11"/>
        <v>0</v>
      </c>
    </row>
    <row r="801" spans="1:13" ht="12.75">
      <c r="A801" s="279"/>
      <c r="B801" s="133"/>
      <c r="C801" s="282"/>
      <c r="D801" s="310"/>
      <c r="E801" s="310"/>
      <c r="F801" s="9" t="s">
        <v>23</v>
      </c>
      <c r="G801" s="5" t="s">
        <v>362</v>
      </c>
      <c r="H801" s="33">
        <v>16516</v>
      </c>
      <c r="I801" s="159"/>
      <c r="M801" s="3">
        <f t="shared" si="11"/>
        <v>0</v>
      </c>
    </row>
    <row r="802" spans="1:13" ht="12.75">
      <c r="A802" s="279"/>
      <c r="B802" s="133"/>
      <c r="C802" s="282"/>
      <c r="D802" s="310"/>
      <c r="E802" s="310"/>
      <c r="F802" s="9" t="s">
        <v>62</v>
      </c>
      <c r="G802" s="5"/>
      <c r="H802" s="33"/>
      <c r="I802" s="159"/>
      <c r="M802" s="3">
        <f t="shared" si="11"/>
        <v>0</v>
      </c>
    </row>
    <row r="803" spans="1:13" ht="12.75">
      <c r="A803" s="279"/>
      <c r="B803" s="133"/>
      <c r="C803" s="282"/>
      <c r="D803" s="310"/>
      <c r="E803" s="310"/>
      <c r="F803" s="5" t="s">
        <v>15</v>
      </c>
      <c r="G803" s="5" t="s">
        <v>1</v>
      </c>
      <c r="H803" s="33">
        <v>2424</v>
      </c>
      <c r="I803" s="159"/>
      <c r="M803" s="3">
        <f t="shared" si="11"/>
        <v>0</v>
      </c>
    </row>
    <row r="804" spans="1:13" ht="12.75">
      <c r="A804" s="279"/>
      <c r="B804" s="133"/>
      <c r="C804" s="282"/>
      <c r="D804" s="310"/>
      <c r="E804" s="310"/>
      <c r="F804" s="5" t="s">
        <v>66</v>
      </c>
      <c r="G804" s="5" t="s">
        <v>192</v>
      </c>
      <c r="H804" s="33">
        <v>37549</v>
      </c>
      <c r="I804" s="159"/>
      <c r="M804" s="3">
        <f t="shared" si="11"/>
        <v>0</v>
      </c>
    </row>
    <row r="805" spans="1:13" ht="25.5">
      <c r="A805" s="279"/>
      <c r="B805" s="133"/>
      <c r="C805" s="282"/>
      <c r="D805" s="310"/>
      <c r="E805" s="310"/>
      <c r="F805" s="7" t="s">
        <v>17</v>
      </c>
      <c r="G805" s="5" t="s">
        <v>193</v>
      </c>
      <c r="H805" s="33">
        <v>14746</v>
      </c>
      <c r="I805" s="159"/>
      <c r="M805" s="3">
        <f t="shared" si="11"/>
        <v>0</v>
      </c>
    </row>
    <row r="806" spans="1:23" ht="12.75">
      <c r="A806" s="279"/>
      <c r="B806" s="133"/>
      <c r="C806" s="282"/>
      <c r="D806" s="310"/>
      <c r="E806" s="310"/>
      <c r="F806" s="5" t="s">
        <v>46</v>
      </c>
      <c r="G806" s="5" t="s">
        <v>272</v>
      </c>
      <c r="H806" s="33">
        <v>28609</v>
      </c>
      <c r="I806" s="159"/>
      <c r="M806" s="3">
        <f t="shared" si="11"/>
        <v>0</v>
      </c>
      <c r="N806" s="3">
        <f>D789</f>
        <v>658571.9299999999</v>
      </c>
      <c r="O806" s="3">
        <f>E789</f>
        <v>625524.02</v>
      </c>
      <c r="W806">
        <f>E789/9*11</f>
        <v>764529.3577777778</v>
      </c>
    </row>
    <row r="807" spans="1:15" ht="12.75">
      <c r="A807" s="279"/>
      <c r="B807" s="133"/>
      <c r="C807" s="282"/>
      <c r="D807" s="310"/>
      <c r="E807" s="310"/>
      <c r="F807" s="19" t="s">
        <v>363</v>
      </c>
      <c r="G807" s="19"/>
      <c r="H807" s="79">
        <v>4465</v>
      </c>
      <c r="I807" s="159"/>
      <c r="M807" s="3"/>
      <c r="N807" s="3"/>
      <c r="O807" s="3"/>
    </row>
    <row r="808" spans="1:13" ht="13.5" thickBot="1">
      <c r="A808" s="280"/>
      <c r="B808" s="134"/>
      <c r="C808" s="308"/>
      <c r="D808" s="311"/>
      <c r="E808" s="311"/>
      <c r="F808" s="15" t="s">
        <v>74</v>
      </c>
      <c r="G808" s="17"/>
      <c r="H808" s="242">
        <f>SUM(H789:H807)</f>
        <v>215376</v>
      </c>
      <c r="I808" s="246"/>
      <c r="J808" s="3">
        <f>H808</f>
        <v>215376</v>
      </c>
      <c r="M808" s="3">
        <f t="shared" si="11"/>
        <v>0</v>
      </c>
    </row>
    <row r="809" spans="1:23" ht="50.25" customHeight="1" thickBot="1">
      <c r="A809" s="293" t="s">
        <v>296</v>
      </c>
      <c r="B809" s="294"/>
      <c r="C809" s="21"/>
      <c r="D809" s="26">
        <v>10188</v>
      </c>
      <c r="E809" s="26">
        <v>11333</v>
      </c>
      <c r="F809" s="206"/>
      <c r="G809" s="23"/>
      <c r="H809" s="22"/>
      <c r="I809" s="22"/>
      <c r="M809" s="3">
        <f t="shared" si="11"/>
        <v>0</v>
      </c>
      <c r="W809">
        <f>99231/9*11</f>
        <v>121282.33333333333</v>
      </c>
    </row>
    <row r="810" spans="1:13" ht="40.5" customHeight="1" thickBot="1">
      <c r="A810" s="293" t="s">
        <v>298</v>
      </c>
      <c r="B810" s="294"/>
      <c r="C810" s="21"/>
      <c r="D810" s="26">
        <v>61729</v>
      </c>
      <c r="E810" s="26">
        <v>47269</v>
      </c>
      <c r="F810" s="206"/>
      <c r="G810" s="23"/>
      <c r="H810" s="22"/>
      <c r="I810" s="22"/>
      <c r="M810" s="3">
        <f t="shared" si="11"/>
        <v>0</v>
      </c>
    </row>
    <row r="811" spans="1:13" ht="47.25" customHeight="1">
      <c r="A811" s="293" t="s">
        <v>299</v>
      </c>
      <c r="B811" s="294"/>
      <c r="C811" s="21"/>
      <c r="D811" s="26">
        <v>933</v>
      </c>
      <c r="E811" s="26">
        <v>1130</v>
      </c>
      <c r="F811" s="206"/>
      <c r="G811" s="23"/>
      <c r="H811" s="22"/>
      <c r="I811" s="22"/>
      <c r="M811" s="3">
        <f t="shared" si="11"/>
        <v>0</v>
      </c>
    </row>
    <row r="812" spans="3:13" ht="12.75">
      <c r="C812" s="3"/>
      <c r="D812" s="3"/>
      <c r="E812" s="3"/>
      <c r="M812" s="3">
        <f t="shared" si="11"/>
        <v>0</v>
      </c>
    </row>
    <row r="813" spans="3:13" ht="12.75">
      <c r="C813" s="3"/>
      <c r="D813" s="3"/>
      <c r="E813" s="3"/>
      <c r="M813" s="3">
        <f t="shared" si="11"/>
        <v>0</v>
      </c>
    </row>
    <row r="814" spans="3:13" ht="12.75">
      <c r="C814" s="3"/>
      <c r="D814" s="3"/>
      <c r="E814" s="3"/>
      <c r="M814" s="3">
        <f t="shared" si="11"/>
        <v>0</v>
      </c>
    </row>
    <row r="815" spans="3:13" ht="12.75">
      <c r="C815" s="3"/>
      <c r="D815" s="3"/>
      <c r="E815" s="3"/>
      <c r="M815" s="3">
        <f t="shared" si="11"/>
        <v>0</v>
      </c>
    </row>
    <row r="816" spans="3:13" ht="12.75">
      <c r="C816" s="3"/>
      <c r="D816" s="3"/>
      <c r="E816" s="3"/>
      <c r="M816" s="3">
        <f t="shared" si="11"/>
        <v>0</v>
      </c>
    </row>
    <row r="817" spans="3:13" ht="12.75">
      <c r="C817" s="3"/>
      <c r="D817" s="3"/>
      <c r="E817" s="3"/>
      <c r="M817" s="3">
        <f t="shared" si="11"/>
        <v>0</v>
      </c>
    </row>
    <row r="818" spans="3:13" ht="12.75">
      <c r="C818" s="3"/>
      <c r="D818" s="3"/>
      <c r="E818" s="3"/>
      <c r="M818" s="3">
        <f t="shared" si="11"/>
        <v>0</v>
      </c>
    </row>
    <row r="819" spans="3:13" ht="12.75">
      <c r="C819" s="3"/>
      <c r="D819" s="3"/>
      <c r="E819" s="3"/>
      <c r="M819" s="3">
        <f t="shared" si="11"/>
        <v>0</v>
      </c>
    </row>
    <row r="820" spans="3:13" ht="12.75">
      <c r="C820" s="3"/>
      <c r="D820" s="3"/>
      <c r="E820" s="3"/>
      <c r="M820" s="3">
        <f t="shared" si="11"/>
        <v>0</v>
      </c>
    </row>
    <row r="821" spans="3:13" ht="12.75">
      <c r="C821" s="3"/>
      <c r="D821" s="3"/>
      <c r="E821" s="3"/>
      <c r="M821" s="3">
        <f t="shared" si="11"/>
        <v>0</v>
      </c>
    </row>
    <row r="822" spans="1:13" ht="12.75">
      <c r="A822" s="8" t="s">
        <v>97</v>
      </c>
      <c r="B822" s="8"/>
      <c r="C822" s="12"/>
      <c r="D822" s="3"/>
      <c r="E822" s="3"/>
      <c r="M822" s="3">
        <f t="shared" si="11"/>
        <v>0</v>
      </c>
    </row>
    <row r="823" spans="1:13" ht="12.75">
      <c r="A823" t="s">
        <v>76</v>
      </c>
      <c r="C823" s="37">
        <v>3070.92</v>
      </c>
      <c r="D823" t="s">
        <v>130</v>
      </c>
      <c r="E823" s="3"/>
      <c r="M823" s="3">
        <f t="shared" si="11"/>
        <v>0</v>
      </c>
    </row>
    <row r="824" spans="1:13" ht="15.75" thickBot="1">
      <c r="A824" t="s">
        <v>131</v>
      </c>
      <c r="C824" s="81">
        <v>270.6</v>
      </c>
      <c r="D824" t="s">
        <v>130</v>
      </c>
      <c r="E824" s="3"/>
      <c r="M824" s="3">
        <f t="shared" si="11"/>
        <v>0</v>
      </c>
    </row>
    <row r="825" spans="1:13" ht="12.75" customHeight="1">
      <c r="A825" s="303" t="s">
        <v>11</v>
      </c>
      <c r="B825" s="295" t="s">
        <v>285</v>
      </c>
      <c r="C825" s="295" t="s">
        <v>160</v>
      </c>
      <c r="D825" s="295" t="s">
        <v>391</v>
      </c>
      <c r="E825" s="295" t="s">
        <v>392</v>
      </c>
      <c r="F825" s="10" t="s">
        <v>0</v>
      </c>
      <c r="G825" s="299" t="s">
        <v>8</v>
      </c>
      <c r="H825" s="300"/>
      <c r="I825" s="297" t="s">
        <v>394</v>
      </c>
      <c r="M825" s="3"/>
    </row>
    <row r="826" spans="1:13" ht="36" customHeight="1" thickBot="1">
      <c r="A826" s="312"/>
      <c r="B826" s="304"/>
      <c r="C826" s="304"/>
      <c r="D826" s="304"/>
      <c r="E826" s="296"/>
      <c r="F826" s="2"/>
      <c r="G826" s="19" t="s">
        <v>9</v>
      </c>
      <c r="H826" s="58" t="s">
        <v>10</v>
      </c>
      <c r="I826" s="298"/>
      <c r="M826" s="3">
        <f t="shared" si="11"/>
        <v>0</v>
      </c>
    </row>
    <row r="827" spans="1:13" ht="12.75">
      <c r="A827" s="278" t="s">
        <v>13</v>
      </c>
      <c r="B827" s="132"/>
      <c r="C827" s="281">
        <v>114780</v>
      </c>
      <c r="D827" s="309">
        <f>179057+24847.99</f>
        <v>203904.99</v>
      </c>
      <c r="E827" s="309">
        <f>156830+23118.12</f>
        <v>179948.12</v>
      </c>
      <c r="F827" s="24"/>
      <c r="G827" s="25"/>
      <c r="H827" s="35"/>
      <c r="I827" s="157"/>
      <c r="M827" s="3">
        <f t="shared" si="11"/>
        <v>0</v>
      </c>
    </row>
    <row r="828" spans="1:13" ht="12.75">
      <c r="A828" s="279"/>
      <c r="B828" s="133"/>
      <c r="C828" s="282"/>
      <c r="D828" s="310"/>
      <c r="E828" s="310"/>
      <c r="F828" s="9" t="s">
        <v>6</v>
      </c>
      <c r="G828" s="5" t="s">
        <v>29</v>
      </c>
      <c r="H828" s="33">
        <v>4020</v>
      </c>
      <c r="I828" s="159"/>
      <c r="M828" s="3">
        <f aca="true" t="shared" si="12" ref="M828:M896">B828</f>
        <v>0</v>
      </c>
    </row>
    <row r="829" spans="1:13" ht="25.5">
      <c r="A829" s="279"/>
      <c r="B829" s="155">
        <v>-11163.94</v>
      </c>
      <c r="C829" s="282"/>
      <c r="D829" s="310"/>
      <c r="E829" s="310"/>
      <c r="F829" s="9" t="s">
        <v>70</v>
      </c>
      <c r="G829" s="5" t="s">
        <v>2</v>
      </c>
      <c r="H829" s="33">
        <v>58162</v>
      </c>
      <c r="I829" s="159">
        <f>B829+E827-H834</f>
        <v>25070.179999999993</v>
      </c>
      <c r="M829" s="3">
        <f t="shared" si="12"/>
        <v>-11163.94</v>
      </c>
    </row>
    <row r="830" spans="1:13" ht="12.75">
      <c r="A830" s="279"/>
      <c r="B830" s="133"/>
      <c r="C830" s="282"/>
      <c r="D830" s="310"/>
      <c r="E830" s="310"/>
      <c r="F830" s="9" t="s">
        <v>43</v>
      </c>
      <c r="G830" s="5" t="s">
        <v>365</v>
      </c>
      <c r="H830" s="33">
        <v>12052</v>
      </c>
      <c r="I830" s="159"/>
      <c r="M830" s="3">
        <f t="shared" si="12"/>
        <v>0</v>
      </c>
    </row>
    <row r="831" spans="1:13" ht="12.75">
      <c r="A831" s="279"/>
      <c r="B831" s="133"/>
      <c r="C831" s="282"/>
      <c r="D831" s="310"/>
      <c r="E831" s="310"/>
      <c r="F831" s="9" t="s">
        <v>23</v>
      </c>
      <c r="G831" s="5" t="s">
        <v>364</v>
      </c>
      <c r="H831" s="33">
        <v>64563</v>
      </c>
      <c r="I831" s="159"/>
      <c r="M831" s="3">
        <f t="shared" si="12"/>
        <v>0</v>
      </c>
    </row>
    <row r="832" spans="1:15" ht="12.75">
      <c r="A832" s="279"/>
      <c r="B832" s="133"/>
      <c r="C832" s="282"/>
      <c r="D832" s="310"/>
      <c r="E832" s="310"/>
      <c r="F832" s="5" t="s">
        <v>46</v>
      </c>
      <c r="G832" s="5" t="s">
        <v>1</v>
      </c>
      <c r="H832" s="33">
        <v>1281</v>
      </c>
      <c r="I832" s="159"/>
      <c r="M832" s="3">
        <f t="shared" si="12"/>
        <v>0</v>
      </c>
      <c r="N832" s="3">
        <f>D827</f>
        <v>203904.99</v>
      </c>
      <c r="O832" s="3">
        <f>E827</f>
        <v>179948.12</v>
      </c>
    </row>
    <row r="833" spans="1:15" ht="12.75">
      <c r="A833" s="279"/>
      <c r="B833" s="133"/>
      <c r="C833" s="282"/>
      <c r="D833" s="310"/>
      <c r="E833" s="310"/>
      <c r="F833" s="19" t="s">
        <v>15</v>
      </c>
      <c r="G833" s="19" t="s">
        <v>90</v>
      </c>
      <c r="H833" s="79">
        <v>3636</v>
      </c>
      <c r="I833" s="159"/>
      <c r="M833" s="3"/>
      <c r="N833" s="3"/>
      <c r="O833" s="3"/>
    </row>
    <row r="834" spans="1:13" ht="13.5" thickBot="1">
      <c r="A834" s="280"/>
      <c r="B834" s="134"/>
      <c r="C834" s="308"/>
      <c r="D834" s="311"/>
      <c r="E834" s="311"/>
      <c r="F834" s="15" t="s">
        <v>74</v>
      </c>
      <c r="G834" s="17"/>
      <c r="H834" s="242">
        <f>SUM(H827:H833)</f>
        <v>143714</v>
      </c>
      <c r="I834" s="246"/>
      <c r="J834" s="3">
        <f>H834</f>
        <v>143714</v>
      </c>
      <c r="K834" s="3"/>
      <c r="M834" s="3">
        <f t="shared" si="12"/>
        <v>0</v>
      </c>
    </row>
    <row r="835" spans="1:13" ht="12.75">
      <c r="A835" s="18"/>
      <c r="B835" s="18"/>
      <c r="C835" s="38"/>
      <c r="D835" s="39"/>
      <c r="E835" s="39"/>
      <c r="F835" s="40"/>
      <c r="G835" s="18"/>
      <c r="H835" s="52"/>
      <c r="I835" s="52"/>
      <c r="M835" s="3">
        <f t="shared" si="12"/>
        <v>0</v>
      </c>
    </row>
    <row r="836" spans="1:13" ht="12.75">
      <c r="A836" s="18"/>
      <c r="B836" s="18"/>
      <c r="C836" s="38"/>
      <c r="D836" s="39"/>
      <c r="E836" s="39"/>
      <c r="F836" s="40"/>
      <c r="G836" s="18"/>
      <c r="H836" s="52"/>
      <c r="I836" s="52"/>
      <c r="M836" s="3">
        <f t="shared" si="12"/>
        <v>0</v>
      </c>
    </row>
    <row r="837" spans="1:13" ht="12.75">
      <c r="A837" s="18"/>
      <c r="B837" s="18"/>
      <c r="C837" s="38"/>
      <c r="D837" s="39"/>
      <c r="E837" s="39"/>
      <c r="F837" s="40"/>
      <c r="G837" s="18"/>
      <c r="H837" s="52"/>
      <c r="I837" s="52"/>
      <c r="M837" s="3">
        <f t="shared" si="12"/>
        <v>0</v>
      </c>
    </row>
    <row r="838" spans="1:13" ht="12.75">
      <c r="A838" s="18"/>
      <c r="B838" s="18"/>
      <c r="C838" s="38"/>
      <c r="D838" s="39"/>
      <c r="E838" s="39"/>
      <c r="F838" s="40"/>
      <c r="G838" s="18"/>
      <c r="H838" s="52"/>
      <c r="I838" s="52"/>
      <c r="M838" s="3">
        <f t="shared" si="12"/>
        <v>0</v>
      </c>
    </row>
    <row r="839" spans="1:13" ht="12.75">
      <c r="A839" s="18"/>
      <c r="B839" s="18"/>
      <c r="C839" s="38"/>
      <c r="D839" s="39"/>
      <c r="E839" s="39"/>
      <c r="F839" s="40"/>
      <c r="G839" s="18"/>
      <c r="H839" s="52"/>
      <c r="I839" s="52"/>
      <c r="M839" s="3">
        <f t="shared" si="12"/>
        <v>0</v>
      </c>
    </row>
    <row r="840" spans="1:13" ht="12.75">
      <c r="A840" s="18"/>
      <c r="B840" s="18"/>
      <c r="C840" s="38"/>
      <c r="D840" s="39"/>
      <c r="E840" s="39"/>
      <c r="F840" s="40"/>
      <c r="G840" s="18"/>
      <c r="H840" s="52"/>
      <c r="I840" s="52"/>
      <c r="M840" s="3">
        <f t="shared" si="12"/>
        <v>0</v>
      </c>
    </row>
    <row r="841" spans="1:13" ht="12.75">
      <c r="A841" s="18"/>
      <c r="B841" s="18"/>
      <c r="C841" s="38"/>
      <c r="D841" s="39"/>
      <c r="E841" s="39"/>
      <c r="F841" s="40"/>
      <c r="G841" s="18"/>
      <c r="H841" s="52"/>
      <c r="I841" s="52"/>
      <c r="M841" s="3">
        <f t="shared" si="12"/>
        <v>0</v>
      </c>
    </row>
    <row r="842" spans="1:13" ht="12.75">
      <c r="A842" s="18"/>
      <c r="B842" s="18"/>
      <c r="C842" s="38"/>
      <c r="D842" s="39"/>
      <c r="E842" s="39"/>
      <c r="F842" s="40"/>
      <c r="G842" s="18"/>
      <c r="H842" s="52"/>
      <c r="I842" s="52"/>
      <c r="M842" s="3">
        <f t="shared" si="12"/>
        <v>0</v>
      </c>
    </row>
    <row r="843" spans="1:13" ht="12.75">
      <c r="A843" s="18"/>
      <c r="B843" s="18"/>
      <c r="C843" s="38"/>
      <c r="D843" s="39"/>
      <c r="E843" s="39"/>
      <c r="F843" s="40"/>
      <c r="G843" s="18"/>
      <c r="H843" s="52"/>
      <c r="I843" s="52"/>
      <c r="M843" s="3">
        <f t="shared" si="12"/>
        <v>0</v>
      </c>
    </row>
    <row r="844" spans="1:13" ht="12.75">
      <c r="A844" s="18"/>
      <c r="B844" s="18"/>
      <c r="C844" s="38"/>
      <c r="D844" s="39"/>
      <c r="E844" s="39"/>
      <c r="F844" s="40"/>
      <c r="G844" s="18"/>
      <c r="H844" s="52"/>
      <c r="I844" s="52"/>
      <c r="M844" s="3">
        <f t="shared" si="12"/>
        <v>0</v>
      </c>
    </row>
    <row r="845" spans="1:13" ht="12.75">
      <c r="A845" s="18"/>
      <c r="B845" s="18"/>
      <c r="C845" s="38"/>
      <c r="D845" s="39"/>
      <c r="E845" s="39"/>
      <c r="F845" s="40"/>
      <c r="G845" s="18"/>
      <c r="H845" s="52"/>
      <c r="I845" s="52"/>
      <c r="M845" s="3">
        <f t="shared" si="12"/>
        <v>0</v>
      </c>
    </row>
    <row r="846" spans="1:13" ht="12.75">
      <c r="A846" s="18"/>
      <c r="B846" s="18"/>
      <c r="C846" s="38"/>
      <c r="D846" s="39"/>
      <c r="E846" s="39"/>
      <c r="F846" s="40"/>
      <c r="G846" s="18"/>
      <c r="H846" s="52"/>
      <c r="I846" s="52"/>
      <c r="M846" s="3">
        <f t="shared" si="12"/>
        <v>0</v>
      </c>
    </row>
    <row r="847" spans="1:13" ht="12.75">
      <c r="A847" s="18"/>
      <c r="B847" s="18"/>
      <c r="C847" s="38"/>
      <c r="D847" s="39"/>
      <c r="E847" s="39"/>
      <c r="F847" s="40"/>
      <c r="G847" s="18"/>
      <c r="H847" s="52"/>
      <c r="I847" s="52"/>
      <c r="M847" s="3">
        <f t="shared" si="12"/>
        <v>0</v>
      </c>
    </row>
    <row r="848" spans="1:13" ht="12.75">
      <c r="A848" s="18"/>
      <c r="B848" s="18"/>
      <c r="C848" s="38"/>
      <c r="D848" s="39"/>
      <c r="E848" s="39"/>
      <c r="F848" s="40"/>
      <c r="G848" s="18"/>
      <c r="H848" s="52"/>
      <c r="I848" s="52"/>
      <c r="M848" s="3">
        <f t="shared" si="12"/>
        <v>0</v>
      </c>
    </row>
    <row r="849" spans="1:13" ht="12.75">
      <c r="A849" s="18"/>
      <c r="B849" s="18"/>
      <c r="C849" s="38"/>
      <c r="D849" s="39"/>
      <c r="E849" s="39"/>
      <c r="F849" s="40"/>
      <c r="G849" s="18"/>
      <c r="H849" s="52"/>
      <c r="I849" s="52"/>
      <c r="M849" s="3">
        <f t="shared" si="12"/>
        <v>0</v>
      </c>
    </row>
    <row r="850" spans="1:13" ht="12.75">
      <c r="A850" s="18"/>
      <c r="B850" s="18"/>
      <c r="C850" s="38"/>
      <c r="D850" s="39"/>
      <c r="E850" s="39"/>
      <c r="F850" s="40"/>
      <c r="G850" s="18"/>
      <c r="H850" s="52"/>
      <c r="I850" s="52"/>
      <c r="M850" s="3">
        <f t="shared" si="12"/>
        <v>0</v>
      </c>
    </row>
    <row r="851" spans="1:13" ht="12.75">
      <c r="A851" s="18"/>
      <c r="B851" s="18"/>
      <c r="C851" s="38"/>
      <c r="D851" s="39"/>
      <c r="E851" s="39"/>
      <c r="F851" s="40"/>
      <c r="G851" s="18"/>
      <c r="H851" s="52"/>
      <c r="I851" s="52"/>
      <c r="M851" s="3">
        <f t="shared" si="12"/>
        <v>0</v>
      </c>
    </row>
    <row r="852" spans="1:13" ht="12.75">
      <c r="A852" s="18"/>
      <c r="B852" s="18"/>
      <c r="C852" s="38"/>
      <c r="D852" s="39"/>
      <c r="E852" s="39"/>
      <c r="F852" s="40"/>
      <c r="G852" s="18"/>
      <c r="H852" s="52"/>
      <c r="I852" s="52"/>
      <c r="M852" s="3">
        <f t="shared" si="12"/>
        <v>0</v>
      </c>
    </row>
    <row r="853" spans="3:13" ht="12.75">
      <c r="C853" s="3"/>
      <c r="D853" s="3"/>
      <c r="E853" s="3"/>
      <c r="M853" s="3">
        <f t="shared" si="12"/>
        <v>0</v>
      </c>
    </row>
    <row r="854" spans="1:13" ht="12.75">
      <c r="A854" s="8" t="s">
        <v>98</v>
      </c>
      <c r="B854" s="8"/>
      <c r="C854" s="12"/>
      <c r="D854" s="3"/>
      <c r="E854" s="3"/>
      <c r="M854" s="3">
        <f t="shared" si="12"/>
        <v>0</v>
      </c>
    </row>
    <row r="855" spans="1:13" ht="15">
      <c r="A855" t="s">
        <v>76</v>
      </c>
      <c r="C855" s="84">
        <v>2747.51</v>
      </c>
      <c r="D855" s="3" t="s">
        <v>130</v>
      </c>
      <c r="E855" s="3"/>
      <c r="M855" s="3">
        <f t="shared" si="12"/>
        <v>0</v>
      </c>
    </row>
    <row r="856" spans="1:13" ht="13.5" thickBot="1">
      <c r="A856" t="s">
        <v>131</v>
      </c>
      <c r="C856" s="37">
        <v>302.4</v>
      </c>
      <c r="D856" s="3" t="s">
        <v>130</v>
      </c>
      <c r="E856" s="3"/>
      <c r="M856" s="3">
        <f t="shared" si="12"/>
        <v>0</v>
      </c>
    </row>
    <row r="857" spans="1:13" ht="12.75" customHeight="1">
      <c r="A857" s="303" t="s">
        <v>11</v>
      </c>
      <c r="B857" s="295" t="s">
        <v>285</v>
      </c>
      <c r="C857" s="295" t="s">
        <v>160</v>
      </c>
      <c r="D857" s="295" t="s">
        <v>391</v>
      </c>
      <c r="E857" s="295" t="s">
        <v>392</v>
      </c>
      <c r="F857" s="10" t="s">
        <v>0</v>
      </c>
      <c r="G857" s="299" t="s">
        <v>8</v>
      </c>
      <c r="H857" s="300"/>
      <c r="I857" s="297" t="s">
        <v>394</v>
      </c>
      <c r="M857" s="3"/>
    </row>
    <row r="858" spans="1:13" ht="41.25" customHeight="1" thickBot="1">
      <c r="A858" s="312"/>
      <c r="B858" s="304"/>
      <c r="C858" s="304"/>
      <c r="D858" s="304"/>
      <c r="E858" s="296"/>
      <c r="F858" s="2"/>
      <c r="G858" s="19" t="s">
        <v>9</v>
      </c>
      <c r="H858" s="58" t="s">
        <v>10</v>
      </c>
      <c r="I858" s="298"/>
      <c r="M858" s="3">
        <f t="shared" si="12"/>
        <v>0</v>
      </c>
    </row>
    <row r="859" spans="1:13" ht="25.5">
      <c r="A859" s="278" t="s">
        <v>13</v>
      </c>
      <c r="B859" s="132"/>
      <c r="C859" s="281">
        <v>66740</v>
      </c>
      <c r="D859" s="309">
        <f>180057+18881.09</f>
        <v>198938.09</v>
      </c>
      <c r="E859" s="309">
        <f>151149+41251.74</f>
        <v>192400.74</v>
      </c>
      <c r="F859" s="27" t="s">
        <v>58</v>
      </c>
      <c r="G859" s="25" t="s">
        <v>2</v>
      </c>
      <c r="H859" s="62">
        <v>5723</v>
      </c>
      <c r="I859" s="179"/>
      <c r="M859" s="3">
        <f t="shared" si="12"/>
        <v>0</v>
      </c>
    </row>
    <row r="860" spans="1:13" ht="25.5">
      <c r="A860" s="279"/>
      <c r="B860" s="133"/>
      <c r="C860" s="282"/>
      <c r="D860" s="310"/>
      <c r="E860" s="310"/>
      <c r="F860" s="158" t="s">
        <v>366</v>
      </c>
      <c r="G860" s="23" t="s">
        <v>2</v>
      </c>
      <c r="H860" s="82">
        <v>273</v>
      </c>
      <c r="I860" s="160"/>
      <c r="M860" s="3"/>
    </row>
    <row r="861" spans="1:13" ht="12.75">
      <c r="A861" s="279"/>
      <c r="B861" s="133"/>
      <c r="C861" s="282"/>
      <c r="D861" s="310"/>
      <c r="E861" s="310"/>
      <c r="F861" s="158" t="s">
        <v>367</v>
      </c>
      <c r="G861" s="23" t="s">
        <v>59</v>
      </c>
      <c r="H861" s="82">
        <v>7864</v>
      </c>
      <c r="I861" s="160"/>
      <c r="M861" s="3"/>
    </row>
    <row r="862" spans="1:13" ht="12.75">
      <c r="A862" s="279"/>
      <c r="B862" s="133"/>
      <c r="C862" s="282"/>
      <c r="D862" s="310"/>
      <c r="E862" s="310"/>
      <c r="F862" s="9" t="s">
        <v>6</v>
      </c>
      <c r="G862" s="23" t="s">
        <v>2</v>
      </c>
      <c r="H862" s="82">
        <v>1919</v>
      </c>
      <c r="I862" s="160"/>
      <c r="M862" s="3"/>
    </row>
    <row r="863" spans="1:13" ht="12.75">
      <c r="A863" s="279"/>
      <c r="B863" s="133"/>
      <c r="C863" s="282"/>
      <c r="D863" s="310"/>
      <c r="E863" s="310"/>
      <c r="F863" s="9" t="s">
        <v>194</v>
      </c>
      <c r="G863" s="5" t="s">
        <v>2</v>
      </c>
      <c r="H863" s="33">
        <v>54444</v>
      </c>
      <c r="I863" s="159"/>
      <c r="M863" s="3">
        <f t="shared" si="12"/>
        <v>0</v>
      </c>
    </row>
    <row r="864" spans="1:13" ht="38.25">
      <c r="A864" s="279"/>
      <c r="B864" s="155">
        <v>-20607.66</v>
      </c>
      <c r="C864" s="282"/>
      <c r="D864" s="310"/>
      <c r="E864" s="310"/>
      <c r="F864" s="9" t="s">
        <v>195</v>
      </c>
      <c r="G864" s="5" t="s">
        <v>2</v>
      </c>
      <c r="H864" s="33">
        <v>1593</v>
      </c>
      <c r="I864" s="159">
        <f>B864+E859-H873</f>
        <v>26295.079999999987</v>
      </c>
      <c r="M864" s="3">
        <f t="shared" si="12"/>
        <v>-20607.66</v>
      </c>
    </row>
    <row r="865" spans="1:13" ht="12.75">
      <c r="A865" s="279"/>
      <c r="B865" s="155"/>
      <c r="C865" s="282"/>
      <c r="D865" s="310"/>
      <c r="E865" s="310"/>
      <c r="F865" s="9" t="s">
        <v>49</v>
      </c>
      <c r="G865" s="5" t="s">
        <v>145</v>
      </c>
      <c r="H865" s="33">
        <v>17900</v>
      </c>
      <c r="I865" s="159"/>
      <c r="M865" s="3"/>
    </row>
    <row r="866" spans="1:13" ht="12.75">
      <c r="A866" s="279"/>
      <c r="B866" s="133"/>
      <c r="C866" s="282"/>
      <c r="D866" s="310"/>
      <c r="E866" s="310"/>
      <c r="F866" s="9" t="s">
        <v>23</v>
      </c>
      <c r="G866" s="5" t="s">
        <v>368</v>
      </c>
      <c r="H866" s="33">
        <v>46278</v>
      </c>
      <c r="I866" s="159"/>
      <c r="M866" s="3">
        <f t="shared" si="12"/>
        <v>0</v>
      </c>
    </row>
    <row r="867" spans="1:13" ht="12.75">
      <c r="A867" s="279"/>
      <c r="B867" s="133"/>
      <c r="C867" s="282"/>
      <c r="D867" s="310"/>
      <c r="E867" s="310"/>
      <c r="F867" s="9" t="s">
        <v>196</v>
      </c>
      <c r="G867" s="5" t="s">
        <v>197</v>
      </c>
      <c r="H867" s="33">
        <v>1183</v>
      </c>
      <c r="I867" s="159"/>
      <c r="M867" s="3">
        <f t="shared" si="12"/>
        <v>0</v>
      </c>
    </row>
    <row r="868" spans="1:13" ht="12.75">
      <c r="A868" s="279"/>
      <c r="B868" s="133"/>
      <c r="C868" s="282"/>
      <c r="D868" s="310"/>
      <c r="E868" s="310"/>
      <c r="F868" s="9" t="s">
        <v>62</v>
      </c>
      <c r="G868" s="5" t="s">
        <v>59</v>
      </c>
      <c r="H868" s="33">
        <v>4762</v>
      </c>
      <c r="I868" s="159"/>
      <c r="M868" s="3">
        <f t="shared" si="12"/>
        <v>0</v>
      </c>
    </row>
    <row r="869" spans="1:13" ht="12.75">
      <c r="A869" s="279"/>
      <c r="B869" s="133"/>
      <c r="C869" s="282"/>
      <c r="D869" s="310"/>
      <c r="E869" s="310"/>
      <c r="F869" s="5" t="s">
        <v>15</v>
      </c>
      <c r="G869" s="5" t="s">
        <v>25</v>
      </c>
      <c r="H869" s="33">
        <v>1308</v>
      </c>
      <c r="I869" s="159"/>
      <c r="M869" s="3">
        <f t="shared" si="12"/>
        <v>0</v>
      </c>
    </row>
    <row r="870" spans="1:13" ht="25.5">
      <c r="A870" s="279"/>
      <c r="B870" s="133"/>
      <c r="C870" s="282"/>
      <c r="D870" s="310"/>
      <c r="E870" s="310"/>
      <c r="F870" s="7" t="s">
        <v>17</v>
      </c>
      <c r="G870" s="5" t="s">
        <v>2</v>
      </c>
      <c r="H870" s="33">
        <v>129</v>
      </c>
      <c r="I870" s="159"/>
      <c r="M870" s="3">
        <f t="shared" si="12"/>
        <v>0</v>
      </c>
    </row>
    <row r="871" spans="1:13" ht="12.75">
      <c r="A871" s="279"/>
      <c r="B871" s="133"/>
      <c r="C871" s="282"/>
      <c r="D871" s="310"/>
      <c r="E871" s="310"/>
      <c r="F871" s="5" t="s">
        <v>46</v>
      </c>
      <c r="G871" s="5" t="s">
        <v>25</v>
      </c>
      <c r="H871" s="33">
        <v>2122</v>
      </c>
      <c r="I871" s="159"/>
      <c r="M871" s="3">
        <f t="shared" si="12"/>
        <v>0</v>
      </c>
    </row>
    <row r="872" spans="1:15" ht="12.75">
      <c r="A872" s="279"/>
      <c r="B872" s="133"/>
      <c r="C872" s="282"/>
      <c r="D872" s="310"/>
      <c r="E872" s="310"/>
      <c r="F872" s="5"/>
      <c r="G872" s="5"/>
      <c r="H872" s="33"/>
      <c r="I872" s="159"/>
      <c r="M872" s="3">
        <f t="shared" si="12"/>
        <v>0</v>
      </c>
      <c r="N872" s="3">
        <f>D859</f>
        <v>198938.09</v>
      </c>
      <c r="O872" s="3">
        <f>E859</f>
        <v>192400.74</v>
      </c>
    </row>
    <row r="873" spans="1:13" ht="13.5" thickBot="1">
      <c r="A873" s="280"/>
      <c r="B873" s="134"/>
      <c r="C873" s="308"/>
      <c r="D873" s="311"/>
      <c r="E873" s="311"/>
      <c r="F873" s="15" t="s">
        <v>74</v>
      </c>
      <c r="G873" s="17"/>
      <c r="H873" s="242">
        <f>SUM(H859:H872)</f>
        <v>145498</v>
      </c>
      <c r="I873" s="246"/>
      <c r="J873" s="3">
        <f>H873</f>
        <v>145498</v>
      </c>
      <c r="K873" s="3"/>
      <c r="M873" s="3">
        <f t="shared" si="12"/>
        <v>0</v>
      </c>
    </row>
    <row r="874" ht="12.75">
      <c r="M874" s="3">
        <f t="shared" si="12"/>
        <v>0</v>
      </c>
    </row>
    <row r="875" spans="1:13" ht="12.75">
      <c r="A875" s="18"/>
      <c r="B875" s="18"/>
      <c r="C875" s="38"/>
      <c r="D875" s="39"/>
      <c r="E875" s="39"/>
      <c r="F875" s="40"/>
      <c r="G875" s="18"/>
      <c r="H875" s="52"/>
      <c r="I875" s="52"/>
      <c r="M875" s="3">
        <f t="shared" si="12"/>
        <v>0</v>
      </c>
    </row>
    <row r="876" spans="1:13" ht="12.75">
      <c r="A876" s="18"/>
      <c r="B876" s="18"/>
      <c r="C876" s="38"/>
      <c r="D876" s="39"/>
      <c r="E876" s="39"/>
      <c r="F876" s="40"/>
      <c r="G876" s="18"/>
      <c r="H876" s="52"/>
      <c r="I876" s="52"/>
      <c r="M876" s="3">
        <f t="shared" si="12"/>
        <v>0</v>
      </c>
    </row>
    <row r="877" spans="1:13" ht="12.75">
      <c r="A877" s="18"/>
      <c r="B877" s="18"/>
      <c r="C877" s="38"/>
      <c r="D877" s="39"/>
      <c r="E877" s="39"/>
      <c r="F877" s="40"/>
      <c r="G877" s="18"/>
      <c r="H877" s="52"/>
      <c r="I877" s="52"/>
      <c r="M877" s="3">
        <f t="shared" si="12"/>
        <v>0</v>
      </c>
    </row>
    <row r="878" spans="1:13" ht="12.75">
      <c r="A878" s="18"/>
      <c r="B878" s="18"/>
      <c r="C878" s="38"/>
      <c r="D878" s="39"/>
      <c r="E878" s="39"/>
      <c r="F878" s="40"/>
      <c r="G878" s="18"/>
      <c r="H878" s="52"/>
      <c r="I878" s="52"/>
      <c r="M878" s="3">
        <f t="shared" si="12"/>
        <v>0</v>
      </c>
    </row>
    <row r="879" spans="1:13" ht="12.75">
      <c r="A879" s="18"/>
      <c r="B879" s="18"/>
      <c r="C879" s="38"/>
      <c r="D879" s="39"/>
      <c r="E879" s="39"/>
      <c r="F879" s="40"/>
      <c r="G879" s="18"/>
      <c r="H879" s="52"/>
      <c r="I879" s="52"/>
      <c r="M879" s="3">
        <f t="shared" si="12"/>
        <v>0</v>
      </c>
    </row>
    <row r="880" spans="1:13" ht="12.75">
      <c r="A880" s="18"/>
      <c r="B880" s="18"/>
      <c r="C880" s="38"/>
      <c r="D880" s="39"/>
      <c r="E880" s="39"/>
      <c r="F880" s="40"/>
      <c r="G880" s="18"/>
      <c r="H880" s="52"/>
      <c r="I880" s="52"/>
      <c r="M880" s="3">
        <f t="shared" si="12"/>
        <v>0</v>
      </c>
    </row>
    <row r="881" spans="1:13" ht="12.75">
      <c r="A881" s="18"/>
      <c r="B881" s="18"/>
      <c r="C881" s="38"/>
      <c r="D881" s="39"/>
      <c r="E881" s="39"/>
      <c r="F881" s="40"/>
      <c r="G881" s="18"/>
      <c r="H881" s="52"/>
      <c r="I881" s="52"/>
      <c r="M881" s="3">
        <f t="shared" si="12"/>
        <v>0</v>
      </c>
    </row>
    <row r="882" spans="1:13" ht="12.75">
      <c r="A882" s="18"/>
      <c r="B882" s="18"/>
      <c r="C882" s="38"/>
      <c r="D882" s="39"/>
      <c r="E882" s="39"/>
      <c r="F882" s="40"/>
      <c r="G882" s="18"/>
      <c r="H882" s="52"/>
      <c r="I882" s="52"/>
      <c r="M882" s="3">
        <f t="shared" si="12"/>
        <v>0</v>
      </c>
    </row>
    <row r="883" spans="1:13" ht="12.75">
      <c r="A883" s="18"/>
      <c r="B883" s="18"/>
      <c r="C883" s="38"/>
      <c r="D883" s="39"/>
      <c r="E883" s="39"/>
      <c r="F883" s="40"/>
      <c r="G883" s="18"/>
      <c r="H883" s="52"/>
      <c r="I883" s="52"/>
      <c r="M883" s="3">
        <f t="shared" si="12"/>
        <v>0</v>
      </c>
    </row>
    <row r="884" spans="1:13" ht="12.75">
      <c r="A884" s="18"/>
      <c r="B884" s="18"/>
      <c r="C884" s="38"/>
      <c r="D884" s="39"/>
      <c r="E884" s="39"/>
      <c r="F884" s="40"/>
      <c r="G884" s="18"/>
      <c r="H884" s="52"/>
      <c r="I884" s="52"/>
      <c r="M884" s="3">
        <f t="shared" si="12"/>
        <v>0</v>
      </c>
    </row>
    <row r="885" spans="1:13" ht="12.75">
      <c r="A885" s="18"/>
      <c r="B885" s="18"/>
      <c r="C885" s="38"/>
      <c r="D885" s="39"/>
      <c r="E885" s="39"/>
      <c r="F885" s="40"/>
      <c r="G885" s="18"/>
      <c r="H885" s="52"/>
      <c r="I885" s="52"/>
      <c r="M885" s="3">
        <f t="shared" si="12"/>
        <v>0</v>
      </c>
    </row>
    <row r="886" spans="1:13" ht="12.75">
      <c r="A886" s="18"/>
      <c r="B886" s="18"/>
      <c r="C886" s="38"/>
      <c r="D886" s="39"/>
      <c r="E886" s="39"/>
      <c r="F886" s="40"/>
      <c r="G886" s="18"/>
      <c r="H886" s="52"/>
      <c r="I886" s="52"/>
      <c r="M886" s="3">
        <f t="shared" si="12"/>
        <v>0</v>
      </c>
    </row>
    <row r="887" ht="12.75">
      <c r="M887" s="3">
        <f t="shared" si="12"/>
        <v>0</v>
      </c>
    </row>
    <row r="888" spans="1:13" ht="12.75">
      <c r="A888" s="8" t="s">
        <v>100</v>
      </c>
      <c r="B888" s="8"/>
      <c r="C888" s="12"/>
      <c r="D888" s="3"/>
      <c r="E888" s="3"/>
      <c r="M888" s="3">
        <f t="shared" si="12"/>
        <v>0</v>
      </c>
    </row>
    <row r="889" spans="1:13" ht="13.5" thickBot="1">
      <c r="A889" t="s">
        <v>76</v>
      </c>
      <c r="C889" s="37">
        <v>2021.87</v>
      </c>
      <c r="D889" s="3" t="s">
        <v>130</v>
      </c>
      <c r="E889" s="3"/>
      <c r="M889" s="3">
        <f t="shared" si="12"/>
        <v>0</v>
      </c>
    </row>
    <row r="890" spans="1:13" ht="12.75" customHeight="1">
      <c r="A890" s="363" t="s">
        <v>11</v>
      </c>
      <c r="B890" s="292" t="s">
        <v>285</v>
      </c>
      <c r="C890" s="342" t="s">
        <v>160</v>
      </c>
      <c r="D890" s="295" t="s">
        <v>391</v>
      </c>
      <c r="E890" s="295" t="s">
        <v>392</v>
      </c>
      <c r="F890" s="10" t="s">
        <v>0</v>
      </c>
      <c r="G890" s="299" t="s">
        <v>8</v>
      </c>
      <c r="H890" s="300"/>
      <c r="I890" s="297" t="s">
        <v>394</v>
      </c>
      <c r="M890" s="3"/>
    </row>
    <row r="891" spans="1:13" ht="40.5" customHeight="1" thickBot="1">
      <c r="A891" s="364"/>
      <c r="B891" s="276"/>
      <c r="C891" s="343"/>
      <c r="D891" s="304"/>
      <c r="E891" s="296"/>
      <c r="F891" s="2"/>
      <c r="G891" s="19" t="s">
        <v>9</v>
      </c>
      <c r="H891" s="58" t="s">
        <v>10</v>
      </c>
      <c r="I891" s="298"/>
      <c r="M891" s="3">
        <f t="shared" si="12"/>
        <v>0</v>
      </c>
    </row>
    <row r="892" spans="1:13" ht="25.5">
      <c r="A892" s="361" t="s">
        <v>13</v>
      </c>
      <c r="B892" s="122"/>
      <c r="C892" s="362">
        <v>141600</v>
      </c>
      <c r="D892" s="309">
        <v>120162</v>
      </c>
      <c r="E892" s="309">
        <v>109414</v>
      </c>
      <c r="F892" s="27" t="s">
        <v>101</v>
      </c>
      <c r="G892" s="25" t="s">
        <v>56</v>
      </c>
      <c r="H892" s="62">
        <v>9372</v>
      </c>
      <c r="I892" s="179"/>
      <c r="M892" s="3">
        <f t="shared" si="12"/>
        <v>0</v>
      </c>
    </row>
    <row r="893" spans="1:13" ht="12.75">
      <c r="A893" s="318"/>
      <c r="B893" s="123"/>
      <c r="C893" s="320"/>
      <c r="D893" s="310"/>
      <c r="E893" s="310"/>
      <c r="F893" s="9" t="s">
        <v>77</v>
      </c>
      <c r="G893" s="23" t="s">
        <v>198</v>
      </c>
      <c r="H893" s="82">
        <v>809</v>
      </c>
      <c r="I893" s="160"/>
      <c r="M893" s="3">
        <f t="shared" si="12"/>
        <v>0</v>
      </c>
    </row>
    <row r="894" spans="1:13" ht="25.5">
      <c r="A894" s="318"/>
      <c r="B894" s="123"/>
      <c r="C894" s="320"/>
      <c r="D894" s="310"/>
      <c r="E894" s="310"/>
      <c r="F894" s="9" t="s">
        <v>199</v>
      </c>
      <c r="G894" s="23" t="s">
        <v>2</v>
      </c>
      <c r="H894" s="82">
        <v>8485</v>
      </c>
      <c r="I894" s="160"/>
      <c r="M894" s="3">
        <f t="shared" si="12"/>
        <v>0</v>
      </c>
    </row>
    <row r="895" spans="1:13" ht="12.75">
      <c r="A895" s="318"/>
      <c r="B895" s="123"/>
      <c r="C895" s="320"/>
      <c r="D895" s="310"/>
      <c r="E895" s="310"/>
      <c r="F895" s="9" t="s">
        <v>6</v>
      </c>
      <c r="G895" s="23" t="s">
        <v>1</v>
      </c>
      <c r="H895" s="82">
        <v>1253</v>
      </c>
      <c r="I895" s="160"/>
      <c r="M895" s="3">
        <f t="shared" si="12"/>
        <v>0</v>
      </c>
    </row>
    <row r="896" spans="1:13" ht="25.5">
      <c r="A896" s="318"/>
      <c r="B896" s="177">
        <v>47029.5</v>
      </c>
      <c r="C896" s="320"/>
      <c r="D896" s="310"/>
      <c r="E896" s="310"/>
      <c r="F896" s="9" t="s">
        <v>200</v>
      </c>
      <c r="G896" s="23" t="s">
        <v>139</v>
      </c>
      <c r="H896" s="82">
        <v>2250</v>
      </c>
      <c r="I896" s="160">
        <f>B896+E892-H901</f>
        <v>92970.5</v>
      </c>
      <c r="M896" s="3">
        <f t="shared" si="12"/>
        <v>47029.5</v>
      </c>
    </row>
    <row r="897" spans="1:13" ht="12.75">
      <c r="A897" s="318"/>
      <c r="B897" s="123"/>
      <c r="C897" s="320"/>
      <c r="D897" s="310"/>
      <c r="E897" s="310"/>
      <c r="F897" s="9" t="s">
        <v>49</v>
      </c>
      <c r="G897" s="5" t="s">
        <v>201</v>
      </c>
      <c r="H897" s="33">
        <v>37147</v>
      </c>
      <c r="I897" s="159"/>
      <c r="M897" s="3">
        <f aca="true" t="shared" si="13" ref="M897:M960">B897</f>
        <v>0</v>
      </c>
    </row>
    <row r="898" spans="1:13" ht="12.75">
      <c r="A898" s="318"/>
      <c r="B898" s="123"/>
      <c r="C898" s="320"/>
      <c r="D898" s="310"/>
      <c r="E898" s="310"/>
      <c r="F898" s="5" t="s">
        <v>15</v>
      </c>
      <c r="G898" s="5" t="s">
        <v>50</v>
      </c>
      <c r="H898" s="33">
        <v>2689</v>
      </c>
      <c r="I898" s="159"/>
      <c r="M898" s="3">
        <f t="shared" si="13"/>
        <v>0</v>
      </c>
    </row>
    <row r="899" spans="1:13" ht="25.5">
      <c r="A899" s="318"/>
      <c r="B899" s="123"/>
      <c r="C899" s="320"/>
      <c r="D899" s="310"/>
      <c r="E899" s="310"/>
      <c r="F899" s="7" t="s">
        <v>17</v>
      </c>
      <c r="G899" s="5" t="s">
        <v>2</v>
      </c>
      <c r="H899" s="33">
        <v>894</v>
      </c>
      <c r="I899" s="159"/>
      <c r="M899" s="3">
        <f t="shared" si="13"/>
        <v>0</v>
      </c>
    </row>
    <row r="900" spans="1:15" ht="12.75">
      <c r="A900" s="318"/>
      <c r="B900" s="123"/>
      <c r="C900" s="320"/>
      <c r="D900" s="310"/>
      <c r="E900" s="310"/>
      <c r="F900" s="5" t="s">
        <v>46</v>
      </c>
      <c r="G900" s="5"/>
      <c r="H900" s="33">
        <v>574</v>
      </c>
      <c r="I900" s="159"/>
      <c r="M900" s="3">
        <f t="shared" si="13"/>
        <v>0</v>
      </c>
      <c r="N900" s="3">
        <f>D892</f>
        <v>120162</v>
      </c>
      <c r="O900" s="3">
        <f>E892</f>
        <v>109414</v>
      </c>
    </row>
    <row r="901" spans="1:13" ht="13.5" thickBot="1">
      <c r="A901" s="319"/>
      <c r="B901" s="121"/>
      <c r="C901" s="321"/>
      <c r="D901" s="311"/>
      <c r="E901" s="311"/>
      <c r="F901" s="15" t="s">
        <v>74</v>
      </c>
      <c r="G901" s="17"/>
      <c r="H901" s="242">
        <f>SUM(H892:H900)</f>
        <v>63473</v>
      </c>
      <c r="I901" s="246"/>
      <c r="J901" s="3">
        <f>H901</f>
        <v>63473</v>
      </c>
      <c r="M901" s="3">
        <f t="shared" si="13"/>
        <v>0</v>
      </c>
    </row>
    <row r="902" spans="1:13" ht="12.75">
      <c r="A902" s="20"/>
      <c r="B902" s="135"/>
      <c r="C902" s="21"/>
      <c r="D902" s="22"/>
      <c r="E902" s="22"/>
      <c r="F902" s="23"/>
      <c r="G902" s="23"/>
      <c r="H902" s="76"/>
      <c r="I902" s="52"/>
      <c r="M902" s="3">
        <f t="shared" si="13"/>
        <v>0</v>
      </c>
    </row>
    <row r="903" spans="1:13" ht="12.75">
      <c r="A903" s="18"/>
      <c r="B903" s="18"/>
      <c r="C903" s="38"/>
      <c r="D903" s="39"/>
      <c r="E903" s="39"/>
      <c r="F903" s="40"/>
      <c r="G903" s="18"/>
      <c r="H903" s="52"/>
      <c r="I903" s="52"/>
      <c r="M903" s="3">
        <f t="shared" si="13"/>
        <v>0</v>
      </c>
    </row>
    <row r="904" spans="1:13" ht="12.75">
      <c r="A904" s="18"/>
      <c r="B904" s="18"/>
      <c r="C904" s="38"/>
      <c r="D904" s="39"/>
      <c r="E904" s="39"/>
      <c r="F904" s="40"/>
      <c r="G904" s="18"/>
      <c r="H904" s="52"/>
      <c r="I904" s="52"/>
      <c r="M904" s="3">
        <f t="shared" si="13"/>
        <v>0</v>
      </c>
    </row>
    <row r="905" spans="1:13" ht="12.75">
      <c r="A905" s="18"/>
      <c r="B905" s="18"/>
      <c r="C905" s="38"/>
      <c r="D905" s="39"/>
      <c r="E905" s="39"/>
      <c r="F905" s="40"/>
      <c r="G905" s="18"/>
      <c r="H905" s="52"/>
      <c r="I905" s="52"/>
      <c r="M905" s="3">
        <f t="shared" si="13"/>
        <v>0</v>
      </c>
    </row>
    <row r="906" spans="1:13" ht="12.75">
      <c r="A906" s="18"/>
      <c r="B906" s="18"/>
      <c r="C906" s="38"/>
      <c r="D906" s="39"/>
      <c r="E906" s="39"/>
      <c r="F906" s="40"/>
      <c r="G906" s="18"/>
      <c r="H906" s="52"/>
      <c r="I906" s="52"/>
      <c r="M906" s="3">
        <f t="shared" si="13"/>
        <v>0</v>
      </c>
    </row>
    <row r="907" spans="1:13" ht="12.75">
      <c r="A907" s="18"/>
      <c r="B907" s="18"/>
      <c r="C907" s="38"/>
      <c r="D907" s="39"/>
      <c r="E907" s="39"/>
      <c r="F907" s="40"/>
      <c r="G907" s="18"/>
      <c r="H907" s="52"/>
      <c r="I907" s="52"/>
      <c r="M907" s="3">
        <f t="shared" si="13"/>
        <v>0</v>
      </c>
    </row>
    <row r="908" spans="1:13" ht="12.75">
      <c r="A908" s="18"/>
      <c r="B908" s="18"/>
      <c r="C908" s="38"/>
      <c r="D908" s="39"/>
      <c r="E908" s="39"/>
      <c r="F908" s="40"/>
      <c r="G908" s="18"/>
      <c r="H908" s="52"/>
      <c r="I908" s="52"/>
      <c r="M908" s="3">
        <f t="shared" si="13"/>
        <v>0</v>
      </c>
    </row>
    <row r="909" spans="1:13" ht="12.75">
      <c r="A909" s="18"/>
      <c r="B909" s="18"/>
      <c r="C909" s="38"/>
      <c r="D909" s="39"/>
      <c r="E909" s="39"/>
      <c r="F909" s="40"/>
      <c r="G909" s="18"/>
      <c r="H909" s="52"/>
      <c r="I909" s="52"/>
      <c r="M909" s="3">
        <f t="shared" si="13"/>
        <v>0</v>
      </c>
    </row>
    <row r="910" spans="1:13" ht="12.75">
      <c r="A910" s="18"/>
      <c r="B910" s="18"/>
      <c r="C910" s="38"/>
      <c r="D910" s="39"/>
      <c r="E910" s="39"/>
      <c r="F910" s="40"/>
      <c r="G910" s="18"/>
      <c r="H910" s="52"/>
      <c r="I910" s="52"/>
      <c r="M910" s="3">
        <f t="shared" si="13"/>
        <v>0</v>
      </c>
    </row>
    <row r="911" spans="1:13" ht="12.75">
      <c r="A911" s="18"/>
      <c r="B911" s="18"/>
      <c r="C911" s="38"/>
      <c r="D911" s="39"/>
      <c r="E911" s="39"/>
      <c r="F911" s="40"/>
      <c r="G911" s="18"/>
      <c r="H911" s="52"/>
      <c r="I911" s="52"/>
      <c r="M911" s="3">
        <f t="shared" si="13"/>
        <v>0</v>
      </c>
    </row>
    <row r="912" spans="1:13" ht="12.75">
      <c r="A912" s="18"/>
      <c r="B912" s="18"/>
      <c r="C912" s="38"/>
      <c r="D912" s="39"/>
      <c r="E912" s="39"/>
      <c r="F912" s="40"/>
      <c r="G912" s="18"/>
      <c r="H912" s="52"/>
      <c r="I912" s="52"/>
      <c r="M912" s="3">
        <f t="shared" si="13"/>
        <v>0</v>
      </c>
    </row>
    <row r="913" spans="1:13" ht="12.75">
      <c r="A913" s="18"/>
      <c r="B913" s="18"/>
      <c r="C913" s="38"/>
      <c r="D913" s="39"/>
      <c r="E913" s="39"/>
      <c r="F913" s="40"/>
      <c r="G913" s="18"/>
      <c r="H913" s="52"/>
      <c r="I913" s="52"/>
      <c r="M913" s="3">
        <f t="shared" si="13"/>
        <v>0</v>
      </c>
    </row>
    <row r="914" spans="1:13" ht="12.75">
      <c r="A914" s="18"/>
      <c r="B914" s="18"/>
      <c r="C914" s="38"/>
      <c r="D914" s="39"/>
      <c r="E914" s="39"/>
      <c r="F914" s="40"/>
      <c r="G914" s="18"/>
      <c r="H914" s="52"/>
      <c r="I914" s="52"/>
      <c r="M914" s="3">
        <f t="shared" si="13"/>
        <v>0</v>
      </c>
    </row>
    <row r="915" spans="1:13" ht="12.75">
      <c r="A915" s="18"/>
      <c r="B915" s="18"/>
      <c r="C915" s="38"/>
      <c r="D915" s="39"/>
      <c r="E915" s="39"/>
      <c r="F915" s="40"/>
      <c r="G915" s="18"/>
      <c r="H915" s="52"/>
      <c r="I915" s="52"/>
      <c r="M915" s="3">
        <f t="shared" si="13"/>
        <v>0</v>
      </c>
    </row>
    <row r="916" spans="1:13" ht="12.75">
      <c r="A916" s="18"/>
      <c r="B916" s="18"/>
      <c r="C916" s="38"/>
      <c r="D916" s="39"/>
      <c r="E916" s="39"/>
      <c r="F916" s="40"/>
      <c r="G916" s="18"/>
      <c r="H916" s="52"/>
      <c r="I916" s="52"/>
      <c r="M916" s="3">
        <f t="shared" si="13"/>
        <v>0</v>
      </c>
    </row>
    <row r="917" spans="1:13" ht="12.75">
      <c r="A917" s="18"/>
      <c r="B917" s="18"/>
      <c r="C917" s="38"/>
      <c r="D917" s="39"/>
      <c r="E917" s="39"/>
      <c r="F917" s="40"/>
      <c r="G917" s="18"/>
      <c r="H917" s="52"/>
      <c r="I917" s="52"/>
      <c r="M917" s="3">
        <f t="shared" si="13"/>
        <v>0</v>
      </c>
    </row>
    <row r="918" spans="1:13" ht="12.75">
      <c r="A918" s="18"/>
      <c r="B918" s="18"/>
      <c r="C918" s="38"/>
      <c r="D918" s="39"/>
      <c r="E918" s="39"/>
      <c r="F918" s="40"/>
      <c r="G918" s="18"/>
      <c r="H918" s="52"/>
      <c r="I918" s="52"/>
      <c r="M918" s="3">
        <f t="shared" si="13"/>
        <v>0</v>
      </c>
    </row>
    <row r="919" spans="1:13" ht="12.75">
      <c r="A919" s="18"/>
      <c r="B919" s="18"/>
      <c r="C919" s="38"/>
      <c r="D919" s="39"/>
      <c r="E919" s="39"/>
      <c r="F919" s="40"/>
      <c r="G919" s="18"/>
      <c r="H919" s="52"/>
      <c r="I919" s="52"/>
      <c r="M919" s="3">
        <f t="shared" si="13"/>
        <v>0</v>
      </c>
    </row>
    <row r="920" spans="1:13" ht="12.75">
      <c r="A920" s="18"/>
      <c r="B920" s="18"/>
      <c r="C920" s="38"/>
      <c r="D920" s="39"/>
      <c r="E920" s="39"/>
      <c r="F920" s="40"/>
      <c r="G920" s="18"/>
      <c r="H920" s="52"/>
      <c r="I920" s="52"/>
      <c r="M920" s="3">
        <f t="shared" si="13"/>
        <v>0</v>
      </c>
    </row>
    <row r="921" spans="1:13" ht="12.75">
      <c r="A921" s="18"/>
      <c r="B921" s="18"/>
      <c r="C921" s="38"/>
      <c r="D921" s="39"/>
      <c r="E921" s="39"/>
      <c r="F921" s="40"/>
      <c r="G921" s="18"/>
      <c r="H921" s="52"/>
      <c r="I921" s="52"/>
      <c r="M921" s="3">
        <f t="shared" si="13"/>
        <v>0</v>
      </c>
    </row>
    <row r="922" ht="12.75">
      <c r="M922" s="3">
        <f t="shared" si="13"/>
        <v>0</v>
      </c>
    </row>
    <row r="923" spans="1:13" ht="12.75">
      <c r="A923" s="8" t="s">
        <v>99</v>
      </c>
      <c r="B923" s="8"/>
      <c r="C923" s="12"/>
      <c r="D923" s="3"/>
      <c r="E923" s="3"/>
      <c r="M923" s="3">
        <f t="shared" si="13"/>
        <v>0</v>
      </c>
    </row>
    <row r="924" spans="1:13" ht="15">
      <c r="A924" t="s">
        <v>76</v>
      </c>
      <c r="C924" s="81">
        <v>3085.1</v>
      </c>
      <c r="D924" s="3"/>
      <c r="E924" s="3"/>
      <c r="M924" s="3">
        <f t="shared" si="13"/>
        <v>0</v>
      </c>
    </row>
    <row r="925" spans="1:13" ht="15.75" thickBot="1">
      <c r="A925" t="s">
        <v>131</v>
      </c>
      <c r="C925" s="81">
        <v>329.96</v>
      </c>
      <c r="D925" s="3"/>
      <c r="E925" s="3"/>
      <c r="M925" s="3">
        <f t="shared" si="13"/>
        <v>0</v>
      </c>
    </row>
    <row r="926" spans="1:13" ht="12.75" customHeight="1">
      <c r="A926" s="363" t="s">
        <v>11</v>
      </c>
      <c r="B926" s="292" t="s">
        <v>285</v>
      </c>
      <c r="C926" s="292" t="s">
        <v>160</v>
      </c>
      <c r="D926" s="295" t="s">
        <v>391</v>
      </c>
      <c r="E926" s="295" t="s">
        <v>392</v>
      </c>
      <c r="F926" s="10" t="s">
        <v>0</v>
      </c>
      <c r="G926" s="299" t="s">
        <v>8</v>
      </c>
      <c r="H926" s="300"/>
      <c r="I926" s="297" t="s">
        <v>394</v>
      </c>
      <c r="M926" s="3"/>
    </row>
    <row r="927" spans="1:13" ht="43.5" customHeight="1" thickBot="1">
      <c r="A927" s="364"/>
      <c r="B927" s="276"/>
      <c r="C927" s="276"/>
      <c r="D927" s="304"/>
      <c r="E927" s="296"/>
      <c r="F927" s="2"/>
      <c r="G927" s="19" t="s">
        <v>9</v>
      </c>
      <c r="H927" s="58" t="s">
        <v>10</v>
      </c>
      <c r="I927" s="298"/>
      <c r="M927" s="3">
        <f t="shared" si="13"/>
        <v>0</v>
      </c>
    </row>
    <row r="928" spans="1:13" ht="17.25" customHeight="1">
      <c r="A928" s="95"/>
      <c r="B928" s="122"/>
      <c r="C928" s="147"/>
      <c r="D928" s="147"/>
      <c r="E928" s="109"/>
      <c r="F928" s="183" t="s">
        <v>54</v>
      </c>
      <c r="G928" s="29" t="s">
        <v>2</v>
      </c>
      <c r="H928" s="256">
        <v>399</v>
      </c>
      <c r="I928" s="184"/>
      <c r="M928" s="3">
        <f t="shared" si="13"/>
        <v>0</v>
      </c>
    </row>
    <row r="929" spans="1:13" ht="17.25" customHeight="1">
      <c r="A929" s="96"/>
      <c r="B929" s="123"/>
      <c r="C929" s="148"/>
      <c r="D929" s="148"/>
      <c r="E929" s="110"/>
      <c r="F929" s="103" t="s">
        <v>369</v>
      </c>
      <c r="G929" s="19" t="s">
        <v>25</v>
      </c>
      <c r="H929" s="58">
        <v>2119</v>
      </c>
      <c r="I929" s="185"/>
      <c r="M929" s="3">
        <f t="shared" si="13"/>
        <v>0</v>
      </c>
    </row>
    <row r="930" spans="1:13" ht="17.25" customHeight="1">
      <c r="A930" s="96"/>
      <c r="B930" s="123"/>
      <c r="C930" s="148"/>
      <c r="D930" s="148"/>
      <c r="E930" s="110"/>
      <c r="F930" s="103" t="s">
        <v>370</v>
      </c>
      <c r="G930" s="19" t="s">
        <v>1</v>
      </c>
      <c r="H930" s="58">
        <v>4321</v>
      </c>
      <c r="I930" s="185"/>
      <c r="M930" s="3">
        <f t="shared" si="13"/>
        <v>0</v>
      </c>
    </row>
    <row r="931" spans="1:13" ht="17.25" customHeight="1">
      <c r="A931" s="96"/>
      <c r="B931" s="123"/>
      <c r="C931" s="148"/>
      <c r="D931" s="148"/>
      <c r="E931" s="110"/>
      <c r="F931" s="103" t="s">
        <v>173</v>
      </c>
      <c r="G931" s="19" t="s">
        <v>1</v>
      </c>
      <c r="H931" s="58">
        <v>2682</v>
      </c>
      <c r="I931" s="185"/>
      <c r="M931" s="3">
        <f t="shared" si="13"/>
        <v>0</v>
      </c>
    </row>
    <row r="932" spans="1:13" ht="30.75" customHeight="1">
      <c r="A932" s="96"/>
      <c r="B932" s="123"/>
      <c r="C932" s="148"/>
      <c r="D932" s="148"/>
      <c r="E932" s="110"/>
      <c r="F932" s="9" t="s">
        <v>58</v>
      </c>
      <c r="G932" s="19" t="s">
        <v>1</v>
      </c>
      <c r="H932" s="58">
        <v>16581</v>
      </c>
      <c r="I932" s="185"/>
      <c r="M932" s="3">
        <f t="shared" si="13"/>
        <v>0</v>
      </c>
    </row>
    <row r="933" spans="1:13" ht="17.25" customHeight="1">
      <c r="A933" s="96"/>
      <c r="B933" s="123"/>
      <c r="C933" s="148"/>
      <c r="D933" s="148"/>
      <c r="E933" s="110"/>
      <c r="F933" s="103" t="s">
        <v>141</v>
      </c>
      <c r="G933" s="19" t="s">
        <v>2</v>
      </c>
      <c r="H933" s="58">
        <v>68749</v>
      </c>
      <c r="I933" s="185"/>
      <c r="M933" s="3">
        <f t="shared" si="13"/>
        <v>0</v>
      </c>
    </row>
    <row r="934" spans="1:13" ht="24.75" customHeight="1">
      <c r="A934" s="96"/>
      <c r="B934" s="177">
        <v>-22519.91</v>
      </c>
      <c r="C934" s="148"/>
      <c r="D934" s="148"/>
      <c r="E934" s="110"/>
      <c r="F934" s="9" t="s">
        <v>101</v>
      </c>
      <c r="G934" s="19" t="s">
        <v>35</v>
      </c>
      <c r="H934" s="58">
        <v>517</v>
      </c>
      <c r="I934" s="160">
        <f>B934+E936-H942</f>
        <v>33802.81</v>
      </c>
      <c r="M934" s="3">
        <f t="shared" si="13"/>
        <v>-22519.91</v>
      </c>
    </row>
    <row r="935" spans="1:13" ht="24.75" customHeight="1">
      <c r="A935" s="96"/>
      <c r="B935" s="123"/>
      <c r="C935" s="148"/>
      <c r="D935" s="148"/>
      <c r="E935" s="110"/>
      <c r="F935" s="9" t="s">
        <v>202</v>
      </c>
      <c r="G935" s="19" t="s">
        <v>203</v>
      </c>
      <c r="H935" s="58">
        <v>8029</v>
      </c>
      <c r="I935" s="185"/>
      <c r="M935" s="3">
        <f t="shared" si="13"/>
        <v>0</v>
      </c>
    </row>
    <row r="936" spans="1:13" ht="12.75">
      <c r="A936" s="318" t="s">
        <v>13</v>
      </c>
      <c r="B936" s="123"/>
      <c r="C936" s="284">
        <v>265750</v>
      </c>
      <c r="D936" s="286">
        <f>182759+11108.72</f>
        <v>193867.72</v>
      </c>
      <c r="E936" s="365">
        <f>156943+11108.72</f>
        <v>168051.72</v>
      </c>
      <c r="F936" s="104" t="s">
        <v>49</v>
      </c>
      <c r="G936" s="5" t="s">
        <v>45</v>
      </c>
      <c r="H936" s="33">
        <v>3726</v>
      </c>
      <c r="I936" s="159"/>
      <c r="M936" s="3">
        <f t="shared" si="13"/>
        <v>0</v>
      </c>
    </row>
    <row r="937" spans="1:13" ht="25.5">
      <c r="A937" s="318"/>
      <c r="B937" s="123"/>
      <c r="C937" s="284"/>
      <c r="D937" s="286"/>
      <c r="E937" s="365"/>
      <c r="F937" s="104" t="s">
        <v>204</v>
      </c>
      <c r="G937" s="5" t="s">
        <v>2</v>
      </c>
      <c r="H937" s="33">
        <v>315</v>
      </c>
      <c r="I937" s="159"/>
      <c r="M937" s="3">
        <f t="shared" si="13"/>
        <v>0</v>
      </c>
    </row>
    <row r="938" spans="1:13" ht="12.75">
      <c r="A938" s="318"/>
      <c r="B938" s="123"/>
      <c r="C938" s="284"/>
      <c r="D938" s="286"/>
      <c r="E938" s="365"/>
      <c r="F938" s="104" t="s">
        <v>62</v>
      </c>
      <c r="G938" s="5"/>
      <c r="H938" s="33"/>
      <c r="I938" s="159"/>
      <c r="M938" s="3">
        <f t="shared" si="13"/>
        <v>0</v>
      </c>
    </row>
    <row r="939" spans="1:13" ht="12.75">
      <c r="A939" s="318"/>
      <c r="B939" s="123"/>
      <c r="C939" s="284"/>
      <c r="D939" s="286"/>
      <c r="E939" s="365"/>
      <c r="F939" s="64" t="s">
        <v>15</v>
      </c>
      <c r="G939" s="5" t="s">
        <v>2</v>
      </c>
      <c r="H939" s="33">
        <v>1641</v>
      </c>
      <c r="I939" s="159"/>
      <c r="M939" s="3">
        <f t="shared" si="13"/>
        <v>0</v>
      </c>
    </row>
    <row r="940" spans="1:13" ht="12.75">
      <c r="A940" s="318"/>
      <c r="B940" s="123"/>
      <c r="C940" s="284"/>
      <c r="D940" s="286"/>
      <c r="E940" s="365"/>
      <c r="F940" s="64" t="s">
        <v>66</v>
      </c>
      <c r="G940" s="5"/>
      <c r="H940" s="33"/>
      <c r="I940" s="159"/>
      <c r="M940" s="3">
        <f t="shared" si="13"/>
        <v>0</v>
      </c>
    </row>
    <row r="941" spans="1:15" ht="25.5">
      <c r="A941" s="318"/>
      <c r="B941" s="123"/>
      <c r="C941" s="284"/>
      <c r="D941" s="286"/>
      <c r="E941" s="365"/>
      <c r="F941" s="105" t="s">
        <v>17</v>
      </c>
      <c r="G941" s="5" t="s">
        <v>138</v>
      </c>
      <c r="H941" s="33">
        <v>2650</v>
      </c>
      <c r="I941" s="159"/>
      <c r="M941" s="3">
        <f t="shared" si="13"/>
        <v>0</v>
      </c>
      <c r="N941" s="3">
        <f>D936</f>
        <v>193867.72</v>
      </c>
      <c r="O941" s="3">
        <f>E936</f>
        <v>168051.72</v>
      </c>
    </row>
    <row r="942" spans="1:13" ht="13.5" thickBot="1">
      <c r="A942" s="319"/>
      <c r="B942" s="121"/>
      <c r="C942" s="285"/>
      <c r="D942" s="287"/>
      <c r="E942" s="366"/>
      <c r="F942" s="106" t="s">
        <v>74</v>
      </c>
      <c r="G942" s="17"/>
      <c r="H942" s="242">
        <f>SUM(H928:H941)</f>
        <v>111729</v>
      </c>
      <c r="I942" s="248"/>
      <c r="J942" s="3">
        <f>H942</f>
        <v>111729</v>
      </c>
      <c r="M942" s="3">
        <f t="shared" si="13"/>
        <v>0</v>
      </c>
    </row>
    <row r="943" spans="1:13" ht="13.5" thickBot="1">
      <c r="A943" s="149"/>
      <c r="B943" s="150"/>
      <c r="C943" s="151"/>
      <c r="D943" s="152"/>
      <c r="E943" s="152"/>
      <c r="F943" s="153"/>
      <c r="G943" s="153"/>
      <c r="H943" s="239"/>
      <c r="I943" s="246"/>
      <c r="M943" s="3">
        <f t="shared" si="13"/>
        <v>0</v>
      </c>
    </row>
    <row r="944" spans="1:13" ht="12.75">
      <c r="A944" s="18"/>
      <c r="B944" s="18"/>
      <c r="C944" s="38"/>
      <c r="D944" s="39"/>
      <c r="E944" s="39"/>
      <c r="F944" s="40"/>
      <c r="G944" s="18"/>
      <c r="H944" s="52"/>
      <c r="I944" s="52"/>
      <c r="M944" s="3">
        <f t="shared" si="13"/>
        <v>0</v>
      </c>
    </row>
    <row r="945" spans="1:13" ht="12.75">
      <c r="A945" s="18"/>
      <c r="B945" s="18"/>
      <c r="C945" s="38"/>
      <c r="D945" s="39"/>
      <c r="E945" s="39"/>
      <c r="F945" s="40"/>
      <c r="G945" s="18"/>
      <c r="H945" s="52"/>
      <c r="I945" s="52"/>
      <c r="M945" s="3">
        <f t="shared" si="13"/>
        <v>0</v>
      </c>
    </row>
    <row r="946" spans="1:13" ht="12.75">
      <c r="A946" s="18"/>
      <c r="B946" s="18"/>
      <c r="C946" s="38"/>
      <c r="D946" s="39"/>
      <c r="E946" s="39"/>
      <c r="F946" s="40"/>
      <c r="G946" s="18"/>
      <c r="H946" s="52"/>
      <c r="I946" s="52"/>
      <c r="M946" s="3">
        <f t="shared" si="13"/>
        <v>0</v>
      </c>
    </row>
    <row r="947" spans="1:13" ht="12.75">
      <c r="A947" s="18"/>
      <c r="B947" s="18"/>
      <c r="C947" s="38"/>
      <c r="D947" s="39"/>
      <c r="E947" s="39"/>
      <c r="F947" s="40"/>
      <c r="G947" s="18"/>
      <c r="H947" s="52"/>
      <c r="I947" s="52"/>
      <c r="M947" s="3">
        <f t="shared" si="13"/>
        <v>0</v>
      </c>
    </row>
    <row r="948" spans="1:13" ht="12.75">
      <c r="A948" s="18"/>
      <c r="B948" s="18"/>
      <c r="C948" s="38"/>
      <c r="D948" s="39"/>
      <c r="E948" s="39"/>
      <c r="F948" s="40"/>
      <c r="G948" s="18"/>
      <c r="H948" s="52"/>
      <c r="I948" s="52"/>
      <c r="M948" s="3">
        <f t="shared" si="13"/>
        <v>0</v>
      </c>
    </row>
    <row r="949" spans="1:13" ht="12.75">
      <c r="A949" s="18"/>
      <c r="B949" s="18"/>
      <c r="C949" s="38"/>
      <c r="D949" s="39"/>
      <c r="E949" s="39"/>
      <c r="F949" s="40"/>
      <c r="G949" s="18"/>
      <c r="H949" s="52"/>
      <c r="I949" s="52"/>
      <c r="M949" s="3">
        <f t="shared" si="13"/>
        <v>0</v>
      </c>
    </row>
    <row r="950" spans="1:13" ht="12.75">
      <c r="A950" s="18"/>
      <c r="B950" s="18"/>
      <c r="C950" s="38"/>
      <c r="D950" s="39"/>
      <c r="E950" s="39"/>
      <c r="F950" s="40"/>
      <c r="G950" s="18"/>
      <c r="H950" s="52"/>
      <c r="I950" s="52"/>
      <c r="M950" s="3">
        <f t="shared" si="13"/>
        <v>0</v>
      </c>
    </row>
    <row r="951" spans="1:13" ht="12.75">
      <c r="A951" s="18"/>
      <c r="B951" s="18"/>
      <c r="C951" s="38"/>
      <c r="D951" s="39"/>
      <c r="E951" s="39"/>
      <c r="F951" s="40"/>
      <c r="G951" s="18"/>
      <c r="H951" s="52"/>
      <c r="I951" s="52"/>
      <c r="M951" s="3">
        <f t="shared" si="13"/>
        <v>0</v>
      </c>
    </row>
    <row r="952" spans="1:13" ht="12.75">
      <c r="A952" s="18"/>
      <c r="B952" s="18"/>
      <c r="C952" s="38"/>
      <c r="D952" s="39"/>
      <c r="E952" s="39"/>
      <c r="F952" s="40"/>
      <c r="G952" s="18"/>
      <c r="H952" s="52"/>
      <c r="I952" s="52"/>
      <c r="M952" s="3">
        <f t="shared" si="13"/>
        <v>0</v>
      </c>
    </row>
    <row r="953" spans="1:13" ht="12.75">
      <c r="A953" s="18"/>
      <c r="B953" s="18"/>
      <c r="C953" s="38"/>
      <c r="D953" s="39"/>
      <c r="E953" s="39"/>
      <c r="F953" s="40"/>
      <c r="G953" s="18"/>
      <c r="H953" s="52"/>
      <c r="I953" s="52"/>
      <c r="M953" s="3">
        <f t="shared" si="13"/>
        <v>0</v>
      </c>
    </row>
    <row r="954" spans="1:13" ht="12.75">
      <c r="A954" s="18"/>
      <c r="B954" s="18"/>
      <c r="C954" s="38"/>
      <c r="D954" s="39"/>
      <c r="E954" s="39"/>
      <c r="F954" s="40"/>
      <c r="G954" s="18"/>
      <c r="H954" s="52"/>
      <c r="I954" s="52"/>
      <c r="M954" s="3">
        <f t="shared" si="13"/>
        <v>0</v>
      </c>
    </row>
    <row r="955" spans="1:13" ht="12.75">
      <c r="A955" s="18"/>
      <c r="B955" s="18"/>
      <c r="C955" s="38"/>
      <c r="D955" s="39"/>
      <c r="E955" s="39"/>
      <c r="F955" s="40"/>
      <c r="G955" s="18"/>
      <c r="H955" s="52"/>
      <c r="I955" s="52"/>
      <c r="M955" s="3">
        <f t="shared" si="13"/>
        <v>0</v>
      </c>
    </row>
    <row r="956" spans="1:13" ht="12.75">
      <c r="A956" s="18"/>
      <c r="B956" s="18"/>
      <c r="C956" s="38"/>
      <c r="D956" s="39"/>
      <c r="E956" s="39"/>
      <c r="F956" s="40"/>
      <c r="G956" s="18"/>
      <c r="H956" s="52"/>
      <c r="I956" s="52"/>
      <c r="M956" s="3">
        <f t="shared" si="13"/>
        <v>0</v>
      </c>
    </row>
    <row r="957" spans="1:13" ht="12.75">
      <c r="A957" s="18"/>
      <c r="B957" s="18"/>
      <c r="C957" s="38"/>
      <c r="D957" s="39"/>
      <c r="E957" s="39"/>
      <c r="F957" s="40"/>
      <c r="G957" s="18"/>
      <c r="H957" s="52"/>
      <c r="I957" s="52"/>
      <c r="M957" s="3">
        <f t="shared" si="13"/>
        <v>0</v>
      </c>
    </row>
    <row r="958" spans="1:13" ht="12.75">
      <c r="A958" s="18"/>
      <c r="B958" s="18"/>
      <c r="C958" s="38"/>
      <c r="D958" s="39"/>
      <c r="E958" s="39"/>
      <c r="F958" s="40"/>
      <c r="G958" s="18"/>
      <c r="H958" s="52"/>
      <c r="I958" s="52"/>
      <c r="M958" s="3">
        <f t="shared" si="13"/>
        <v>0</v>
      </c>
    </row>
    <row r="959" spans="1:13" ht="12.75">
      <c r="A959" s="18"/>
      <c r="B959" s="18"/>
      <c r="C959" s="38"/>
      <c r="D959" s="39"/>
      <c r="E959" s="39"/>
      <c r="F959" s="40"/>
      <c r="G959" s="18"/>
      <c r="H959" s="52"/>
      <c r="I959" s="52"/>
      <c r="M959" s="3">
        <f t="shared" si="13"/>
        <v>0</v>
      </c>
    </row>
    <row r="960" spans="1:13" ht="12.75">
      <c r="A960" s="18"/>
      <c r="B960" s="18"/>
      <c r="C960" s="38"/>
      <c r="D960" s="39"/>
      <c r="E960" s="39"/>
      <c r="F960" s="40"/>
      <c r="G960" s="18"/>
      <c r="H960" s="52"/>
      <c r="I960" s="52"/>
      <c r="M960" s="3">
        <f t="shared" si="13"/>
        <v>0</v>
      </c>
    </row>
    <row r="961" ht="12.75">
      <c r="M961" s="3">
        <f aca="true" t="shared" si="14" ref="M961:M1028">B961</f>
        <v>0</v>
      </c>
    </row>
    <row r="962" spans="1:13" ht="12.75">
      <c r="A962" s="8" t="s">
        <v>102</v>
      </c>
      <c r="B962" s="8"/>
      <c r="C962" s="12"/>
      <c r="D962" s="3"/>
      <c r="E962" s="3"/>
      <c r="M962" s="3">
        <f t="shared" si="14"/>
        <v>0</v>
      </c>
    </row>
    <row r="963" spans="1:13" ht="15">
      <c r="A963" t="s">
        <v>76</v>
      </c>
      <c r="C963" s="84">
        <v>3065.76</v>
      </c>
      <c r="D963" t="s">
        <v>130</v>
      </c>
      <c r="E963" s="3"/>
      <c r="M963" s="3">
        <f t="shared" si="14"/>
        <v>0</v>
      </c>
    </row>
    <row r="964" spans="1:13" ht="13.5" thickBot="1">
      <c r="A964" t="s">
        <v>131</v>
      </c>
      <c r="C964" s="37">
        <v>198.3</v>
      </c>
      <c r="D964" t="s">
        <v>130</v>
      </c>
      <c r="E964" s="3"/>
      <c r="M964" s="3">
        <f t="shared" si="14"/>
        <v>0</v>
      </c>
    </row>
    <row r="965" spans="1:13" ht="12.75" customHeight="1">
      <c r="A965" s="303" t="s">
        <v>11</v>
      </c>
      <c r="B965" s="295" t="s">
        <v>285</v>
      </c>
      <c r="C965" s="295" t="s">
        <v>160</v>
      </c>
      <c r="D965" s="295" t="s">
        <v>391</v>
      </c>
      <c r="E965" s="295" t="s">
        <v>392</v>
      </c>
      <c r="F965" s="10" t="s">
        <v>0</v>
      </c>
      <c r="G965" s="299" t="s">
        <v>8</v>
      </c>
      <c r="H965" s="300"/>
      <c r="I965" s="297" t="s">
        <v>394</v>
      </c>
      <c r="M965" s="3"/>
    </row>
    <row r="966" spans="1:13" ht="42.75" customHeight="1" thickBot="1">
      <c r="A966" s="312"/>
      <c r="B966" s="296"/>
      <c r="C966" s="304"/>
      <c r="D966" s="304"/>
      <c r="E966" s="296"/>
      <c r="F966" s="2"/>
      <c r="G966" s="19" t="s">
        <v>9</v>
      </c>
      <c r="H966" s="58" t="s">
        <v>10</v>
      </c>
      <c r="I966" s="298"/>
      <c r="M966" s="3">
        <f t="shared" si="14"/>
        <v>0</v>
      </c>
    </row>
    <row r="967" spans="1:13" ht="16.5" customHeight="1">
      <c r="A967" s="95"/>
      <c r="B967" s="122"/>
      <c r="C967" s="147"/>
      <c r="D967" s="147"/>
      <c r="E967" s="147"/>
      <c r="F967" s="111" t="s">
        <v>77</v>
      </c>
      <c r="G967" s="25" t="s">
        <v>205</v>
      </c>
      <c r="H967" s="257">
        <v>9596</v>
      </c>
      <c r="I967" s="184"/>
      <c r="M967" s="3">
        <f t="shared" si="14"/>
        <v>0</v>
      </c>
    </row>
    <row r="968" spans="1:13" ht="16.5" customHeight="1">
      <c r="A968" s="96"/>
      <c r="B968" s="123"/>
      <c r="C968" s="148"/>
      <c r="D968" s="148"/>
      <c r="E968" s="148"/>
      <c r="F968" s="116" t="s">
        <v>54</v>
      </c>
      <c r="G968" s="23" t="s">
        <v>29</v>
      </c>
      <c r="H968" s="258">
        <v>4480</v>
      </c>
      <c r="I968" s="185"/>
      <c r="M968" s="3">
        <f t="shared" si="14"/>
        <v>0</v>
      </c>
    </row>
    <row r="969" spans="1:13" ht="12.75">
      <c r="A969" s="318" t="s">
        <v>13</v>
      </c>
      <c r="B969" s="123"/>
      <c r="C969" s="284">
        <v>162130</v>
      </c>
      <c r="D969" s="286">
        <f>186137+13805.89</f>
        <v>199942.89</v>
      </c>
      <c r="E969" s="286">
        <f>166051+11926.46</f>
        <v>177977.46</v>
      </c>
      <c r="F969" s="112" t="s">
        <v>7</v>
      </c>
      <c r="G969" s="5" t="s">
        <v>107</v>
      </c>
      <c r="H969" s="72">
        <v>7118</v>
      </c>
      <c r="I969" s="160"/>
      <c r="M969" s="3">
        <f t="shared" si="14"/>
        <v>0</v>
      </c>
    </row>
    <row r="970" spans="1:13" ht="25.5">
      <c r="A970" s="318"/>
      <c r="B970" s="123"/>
      <c r="C970" s="284"/>
      <c r="D970" s="286"/>
      <c r="E970" s="286"/>
      <c r="F970" s="9" t="s">
        <v>58</v>
      </c>
      <c r="G970" s="5" t="s">
        <v>1</v>
      </c>
      <c r="H970" s="72">
        <v>16014</v>
      </c>
      <c r="I970" s="160"/>
      <c r="M970" s="3">
        <f t="shared" si="14"/>
        <v>0</v>
      </c>
    </row>
    <row r="971" spans="1:13" ht="12.75">
      <c r="A971" s="318"/>
      <c r="B971" s="123"/>
      <c r="C971" s="284"/>
      <c r="D971" s="286"/>
      <c r="E971" s="286"/>
      <c r="F971" s="103" t="s">
        <v>141</v>
      </c>
      <c r="G971" s="5" t="s">
        <v>2</v>
      </c>
      <c r="H971" s="72">
        <v>66103</v>
      </c>
      <c r="I971" s="160"/>
      <c r="M971" s="3">
        <f t="shared" si="14"/>
        <v>0</v>
      </c>
    </row>
    <row r="972" spans="1:13" ht="25.5">
      <c r="A972" s="318"/>
      <c r="B972" s="177">
        <v>-37334.74</v>
      </c>
      <c r="C972" s="284"/>
      <c r="D972" s="286"/>
      <c r="E972" s="286"/>
      <c r="F972" s="9" t="s">
        <v>146</v>
      </c>
      <c r="G972" s="5" t="s">
        <v>206</v>
      </c>
      <c r="H972" s="72">
        <v>2443</v>
      </c>
      <c r="I972" s="160">
        <f>B972+E969-H980</f>
        <v>-53320.28</v>
      </c>
      <c r="M972" s="3">
        <f t="shared" si="14"/>
        <v>-37334.74</v>
      </c>
    </row>
    <row r="973" spans="1:13" ht="12.75">
      <c r="A973" s="318"/>
      <c r="B973" s="123"/>
      <c r="C973" s="284"/>
      <c r="D973" s="286"/>
      <c r="E973" s="286"/>
      <c r="F973" s="113" t="s">
        <v>49</v>
      </c>
      <c r="G973" s="5" t="s">
        <v>94</v>
      </c>
      <c r="H973" s="33">
        <v>16261</v>
      </c>
      <c r="I973" s="159"/>
      <c r="J973" s="69"/>
      <c r="K973" s="69"/>
      <c r="M973" s="3">
        <f t="shared" si="14"/>
        <v>0</v>
      </c>
    </row>
    <row r="974" spans="1:13" ht="12.75">
      <c r="A974" s="318"/>
      <c r="B974" s="123"/>
      <c r="C974" s="284"/>
      <c r="D974" s="286"/>
      <c r="E974" s="286"/>
      <c r="F974" s="113" t="s">
        <v>23</v>
      </c>
      <c r="G974" s="5" t="s">
        <v>371</v>
      </c>
      <c r="H974" s="33">
        <v>44285</v>
      </c>
      <c r="I974" s="159"/>
      <c r="J974" s="69"/>
      <c r="K974" s="69"/>
      <c r="M974" s="3">
        <f t="shared" si="14"/>
        <v>0</v>
      </c>
    </row>
    <row r="975" spans="1:13" ht="12.75">
      <c r="A975" s="318"/>
      <c r="B975" s="123"/>
      <c r="C975" s="284"/>
      <c r="D975" s="286"/>
      <c r="E975" s="286"/>
      <c r="F975" s="64" t="s">
        <v>15</v>
      </c>
      <c r="G975" s="5" t="s">
        <v>2</v>
      </c>
      <c r="H975" s="33">
        <v>2722</v>
      </c>
      <c r="I975" s="159"/>
      <c r="J975" s="69"/>
      <c r="K975" s="69"/>
      <c r="M975" s="3">
        <f t="shared" si="14"/>
        <v>0</v>
      </c>
    </row>
    <row r="976" spans="1:13" ht="12.75">
      <c r="A976" s="318"/>
      <c r="B976" s="123"/>
      <c r="C976" s="284"/>
      <c r="D976" s="286"/>
      <c r="E976" s="286"/>
      <c r="F976" s="64" t="s">
        <v>175</v>
      </c>
      <c r="G976" s="5" t="s">
        <v>45</v>
      </c>
      <c r="H976" s="33">
        <v>465</v>
      </c>
      <c r="I976" s="159"/>
      <c r="J976" s="69"/>
      <c r="K976" s="69"/>
      <c r="M976" s="3">
        <f t="shared" si="14"/>
        <v>0</v>
      </c>
    </row>
    <row r="977" spans="1:13" ht="25.5">
      <c r="A977" s="318"/>
      <c r="B977" s="123"/>
      <c r="C977" s="284"/>
      <c r="D977" s="286"/>
      <c r="E977" s="286"/>
      <c r="F977" s="114" t="s">
        <v>17</v>
      </c>
      <c r="G977" s="5" t="s">
        <v>107</v>
      </c>
      <c r="H977" s="33">
        <v>2496</v>
      </c>
      <c r="I977" s="159"/>
      <c r="M977" s="3">
        <f t="shared" si="14"/>
        <v>0</v>
      </c>
    </row>
    <row r="978" spans="1:13" ht="12.75">
      <c r="A978" s="318"/>
      <c r="B978" s="123"/>
      <c r="C978" s="284"/>
      <c r="D978" s="286"/>
      <c r="E978" s="286"/>
      <c r="F978" s="113" t="s">
        <v>3</v>
      </c>
      <c r="G978" s="5"/>
      <c r="H978" s="33"/>
      <c r="I978" s="159"/>
      <c r="M978" s="3">
        <f t="shared" si="14"/>
        <v>0</v>
      </c>
    </row>
    <row r="979" spans="1:13" ht="25.5">
      <c r="A979" s="318"/>
      <c r="B979" s="123"/>
      <c r="C979" s="284"/>
      <c r="D979" s="286"/>
      <c r="E979" s="286"/>
      <c r="F979" s="113" t="s">
        <v>207</v>
      </c>
      <c r="G979" s="5"/>
      <c r="H979" s="33">
        <v>21980</v>
      </c>
      <c r="I979" s="159"/>
      <c r="M979" s="3">
        <f t="shared" si="14"/>
        <v>0</v>
      </c>
    </row>
    <row r="980" spans="1:15" ht="24.75" customHeight="1" thickBot="1">
      <c r="A980" s="319"/>
      <c r="B980" s="121"/>
      <c r="C980" s="285"/>
      <c r="D980" s="287"/>
      <c r="E980" s="287"/>
      <c r="F980" s="115" t="s">
        <v>74</v>
      </c>
      <c r="G980" s="17"/>
      <c r="H980" s="242">
        <f>SUM(H967:H979)</f>
        <v>193963</v>
      </c>
      <c r="I980" s="248"/>
      <c r="J980" s="3">
        <f>H980</f>
        <v>193963</v>
      </c>
      <c r="K980" s="3"/>
      <c r="M980" s="3">
        <f t="shared" si="14"/>
        <v>0</v>
      </c>
      <c r="N980" s="3">
        <f>D969</f>
        <v>199942.89</v>
      </c>
      <c r="O980" s="3">
        <f>E969</f>
        <v>177977.46</v>
      </c>
    </row>
    <row r="981" spans="1:13" ht="13.5" thickBot="1">
      <c r="A981" s="149"/>
      <c r="B981" s="150"/>
      <c r="C981" s="151"/>
      <c r="D981" s="152"/>
      <c r="E981" s="152"/>
      <c r="F981" s="153"/>
      <c r="G981" s="153"/>
      <c r="H981" s="239"/>
      <c r="I981" s="246"/>
      <c r="J981" s="3"/>
      <c r="M981" s="3">
        <f t="shared" si="14"/>
        <v>0</v>
      </c>
    </row>
    <row r="982" spans="1:13" ht="12.75">
      <c r="A982" s="18"/>
      <c r="B982" s="18"/>
      <c r="C982" s="38"/>
      <c r="D982" s="39"/>
      <c r="E982" s="39"/>
      <c r="F982" s="40"/>
      <c r="G982" s="18"/>
      <c r="H982" s="52"/>
      <c r="I982" s="52"/>
      <c r="M982" s="3">
        <f t="shared" si="14"/>
        <v>0</v>
      </c>
    </row>
    <row r="983" spans="1:13" ht="12.75">
      <c r="A983" s="8" t="s">
        <v>136</v>
      </c>
      <c r="B983" s="8"/>
      <c r="C983" s="12"/>
      <c r="D983" s="3"/>
      <c r="E983" s="3"/>
      <c r="M983" s="3">
        <f t="shared" si="14"/>
        <v>0</v>
      </c>
    </row>
    <row r="984" spans="1:13" ht="13.5" thickBot="1">
      <c r="A984" t="s">
        <v>76</v>
      </c>
      <c r="C984" s="37">
        <v>3476.17</v>
      </c>
      <c r="D984" t="s">
        <v>130</v>
      </c>
      <c r="E984" s="3"/>
      <c r="M984" s="3">
        <f t="shared" si="14"/>
        <v>0</v>
      </c>
    </row>
    <row r="985" spans="1:13" ht="12.75" customHeight="1">
      <c r="A985" s="290" t="s">
        <v>11</v>
      </c>
      <c r="B985" s="292" t="s">
        <v>285</v>
      </c>
      <c r="C985" s="292" t="s">
        <v>160</v>
      </c>
      <c r="D985" s="295" t="s">
        <v>391</v>
      </c>
      <c r="E985" s="295" t="s">
        <v>392</v>
      </c>
      <c r="F985" s="186" t="s">
        <v>0</v>
      </c>
      <c r="G985" s="299" t="s">
        <v>8</v>
      </c>
      <c r="H985" s="300"/>
      <c r="I985" s="297" t="s">
        <v>394</v>
      </c>
      <c r="M985" s="3"/>
    </row>
    <row r="986" spans="1:13" ht="42" customHeight="1" thickBot="1">
      <c r="A986" s="291"/>
      <c r="B986" s="277"/>
      <c r="C986" s="276"/>
      <c r="D986" s="304"/>
      <c r="E986" s="296"/>
      <c r="F986" s="187"/>
      <c r="G986" s="19" t="s">
        <v>9</v>
      </c>
      <c r="H986" s="58" t="s">
        <v>10</v>
      </c>
      <c r="I986" s="298"/>
      <c r="M986" s="3">
        <f t="shared" si="14"/>
        <v>0</v>
      </c>
    </row>
    <row r="987" spans="1:13" ht="17.25" customHeight="1">
      <c r="A987" s="122"/>
      <c r="B987" s="122"/>
      <c r="C987" s="147"/>
      <c r="D987" s="147"/>
      <c r="E987" s="108"/>
      <c r="F987" s="111" t="s">
        <v>77</v>
      </c>
      <c r="G987" s="25" t="s">
        <v>56</v>
      </c>
      <c r="H987" s="257">
        <v>2757</v>
      </c>
      <c r="I987" s="184"/>
      <c r="M987" s="3">
        <f t="shared" si="14"/>
        <v>0</v>
      </c>
    </row>
    <row r="988" spans="1:13" ht="17.25" customHeight="1">
      <c r="A988" s="123"/>
      <c r="B988" s="123"/>
      <c r="C988" s="148"/>
      <c r="D988" s="148"/>
      <c r="E988" s="107"/>
      <c r="F988" s="116" t="s">
        <v>274</v>
      </c>
      <c r="G988" s="23" t="s">
        <v>273</v>
      </c>
      <c r="H988" s="258">
        <v>5586</v>
      </c>
      <c r="I988" s="185"/>
      <c r="M988" s="3">
        <f t="shared" si="14"/>
        <v>0</v>
      </c>
    </row>
    <row r="989" spans="1:13" ht="17.25" customHeight="1">
      <c r="A989" s="123"/>
      <c r="B989" s="123">
        <v>103238</v>
      </c>
      <c r="C989" s="148"/>
      <c r="D989" s="148"/>
      <c r="E989" s="107"/>
      <c r="F989" s="116" t="s">
        <v>54</v>
      </c>
      <c r="G989" s="23" t="s">
        <v>1</v>
      </c>
      <c r="H989" s="258">
        <v>1552</v>
      </c>
      <c r="I989" s="160">
        <f>B989+E991-H993</f>
        <v>263517</v>
      </c>
      <c r="M989" s="3">
        <f t="shared" si="14"/>
        <v>103238</v>
      </c>
    </row>
    <row r="990" spans="1:13" ht="17.25" customHeight="1">
      <c r="A990" s="123"/>
      <c r="B990" s="123"/>
      <c r="C990" s="148"/>
      <c r="D990" s="148"/>
      <c r="E990" s="107"/>
      <c r="F990" s="113" t="s">
        <v>23</v>
      </c>
      <c r="G990" s="23" t="s">
        <v>59</v>
      </c>
      <c r="H990" s="258">
        <v>5613</v>
      </c>
      <c r="I990" s="160"/>
      <c r="M990" s="3"/>
    </row>
    <row r="991" spans="1:13" ht="11.25" customHeight="1">
      <c r="A991" s="307" t="s">
        <v>13</v>
      </c>
      <c r="B991" s="123"/>
      <c r="C991" s="284">
        <v>118308</v>
      </c>
      <c r="D991" s="286">
        <v>205952</v>
      </c>
      <c r="E991" s="288">
        <v>177508</v>
      </c>
      <c r="F991" s="64" t="s">
        <v>15</v>
      </c>
      <c r="G991" s="5" t="s">
        <v>1</v>
      </c>
      <c r="H991" s="72">
        <v>1179</v>
      </c>
      <c r="I991" s="160"/>
      <c r="M991" s="3">
        <f t="shared" si="14"/>
        <v>0</v>
      </c>
    </row>
    <row r="992" spans="1:15" ht="25.5">
      <c r="A992" s="307"/>
      <c r="B992" s="123"/>
      <c r="C992" s="284"/>
      <c r="D992" s="286"/>
      <c r="E992" s="288"/>
      <c r="F992" s="114" t="s">
        <v>17</v>
      </c>
      <c r="G992" s="5" t="s">
        <v>340</v>
      </c>
      <c r="H992" s="33">
        <v>542</v>
      </c>
      <c r="I992" s="159"/>
      <c r="M992" s="3">
        <f t="shared" si="14"/>
        <v>0</v>
      </c>
      <c r="N992" s="3">
        <f>D991</f>
        <v>205952</v>
      </c>
      <c r="O992" s="3">
        <f>E991</f>
        <v>177508</v>
      </c>
    </row>
    <row r="993" spans="1:13" ht="13.5" thickBot="1">
      <c r="A993" s="283"/>
      <c r="B993" s="121"/>
      <c r="C993" s="285"/>
      <c r="D993" s="287"/>
      <c r="E993" s="289"/>
      <c r="F993" s="115" t="s">
        <v>74</v>
      </c>
      <c r="G993" s="17"/>
      <c r="H993" s="242">
        <f>SUM(H987:H992)</f>
        <v>17229</v>
      </c>
      <c r="I993" s="246"/>
      <c r="J993" s="3">
        <f>H993</f>
        <v>17229</v>
      </c>
      <c r="M993" s="3">
        <f t="shared" si="14"/>
        <v>0</v>
      </c>
    </row>
    <row r="994" spans="1:13" ht="12.75">
      <c r="A994" s="18"/>
      <c r="B994" s="18"/>
      <c r="C994" s="38"/>
      <c r="D994" s="39"/>
      <c r="E994" s="39"/>
      <c r="F994" s="40"/>
      <c r="G994" s="18"/>
      <c r="H994" s="52"/>
      <c r="I994" s="52"/>
      <c r="M994" s="3">
        <f t="shared" si="14"/>
        <v>0</v>
      </c>
    </row>
    <row r="995" spans="1:13" ht="12.75">
      <c r="A995" s="18"/>
      <c r="B995" s="18"/>
      <c r="C995" s="38"/>
      <c r="D995" s="39"/>
      <c r="E995" s="39"/>
      <c r="F995" s="40"/>
      <c r="G995" s="18"/>
      <c r="H995" s="52"/>
      <c r="I995" s="52"/>
      <c r="M995" s="3">
        <f t="shared" si="14"/>
        <v>0</v>
      </c>
    </row>
    <row r="996" spans="1:13" ht="12.75">
      <c r="A996" s="18"/>
      <c r="B996" s="18"/>
      <c r="C996" s="38"/>
      <c r="D996" s="39"/>
      <c r="E996" s="39"/>
      <c r="F996" s="40"/>
      <c r="G996" s="18"/>
      <c r="H996" s="52"/>
      <c r="I996" s="52"/>
      <c r="M996" s="3">
        <f t="shared" si="14"/>
        <v>0</v>
      </c>
    </row>
    <row r="997" spans="1:13" ht="12.75">
      <c r="A997" s="18"/>
      <c r="B997" s="18"/>
      <c r="C997" s="38"/>
      <c r="D997" s="39"/>
      <c r="E997" s="39"/>
      <c r="F997" s="40"/>
      <c r="G997" s="18"/>
      <c r="H997" s="52"/>
      <c r="I997" s="52"/>
      <c r="M997" s="3">
        <f t="shared" si="14"/>
        <v>0</v>
      </c>
    </row>
    <row r="998" spans="1:13" ht="12.75">
      <c r="A998" s="18"/>
      <c r="B998" s="18"/>
      <c r="C998" s="38"/>
      <c r="D998" s="39"/>
      <c r="E998" s="39"/>
      <c r="F998" s="40"/>
      <c r="G998" s="18"/>
      <c r="H998" s="52"/>
      <c r="I998" s="52"/>
      <c r="M998" s="3">
        <f t="shared" si="14"/>
        <v>0</v>
      </c>
    </row>
    <row r="999" spans="1:13" ht="12.75">
      <c r="A999" s="18"/>
      <c r="B999" s="18"/>
      <c r="C999" s="38"/>
      <c r="D999" s="39"/>
      <c r="E999" s="39"/>
      <c r="F999" s="40"/>
      <c r="G999" s="18"/>
      <c r="H999" s="52"/>
      <c r="I999" s="52"/>
      <c r="M999" s="3">
        <f t="shared" si="14"/>
        <v>0</v>
      </c>
    </row>
    <row r="1000" spans="1:13" ht="12.75">
      <c r="A1000" s="18"/>
      <c r="B1000" s="18"/>
      <c r="C1000" s="38"/>
      <c r="D1000" s="39"/>
      <c r="E1000" s="39"/>
      <c r="F1000" s="40"/>
      <c r="G1000" s="18"/>
      <c r="H1000" s="52"/>
      <c r="I1000" s="52"/>
      <c r="M1000" s="3">
        <f t="shared" si="14"/>
        <v>0</v>
      </c>
    </row>
    <row r="1001" spans="1:13" ht="12.75">
      <c r="A1001" s="18"/>
      <c r="B1001" s="18"/>
      <c r="C1001" s="38"/>
      <c r="D1001" s="39"/>
      <c r="E1001" s="39"/>
      <c r="F1001" s="40"/>
      <c r="G1001" s="18"/>
      <c r="H1001" s="52"/>
      <c r="I1001" s="52"/>
      <c r="M1001" s="3">
        <f t="shared" si="14"/>
        <v>0</v>
      </c>
    </row>
    <row r="1002" spans="1:13" ht="12.75">
      <c r="A1002" s="18"/>
      <c r="B1002" s="18"/>
      <c r="C1002" s="38"/>
      <c r="D1002" s="39"/>
      <c r="E1002" s="39"/>
      <c r="F1002" s="40"/>
      <c r="G1002" s="18"/>
      <c r="H1002" s="52"/>
      <c r="I1002" s="52"/>
      <c r="M1002" s="3">
        <f t="shared" si="14"/>
        <v>0</v>
      </c>
    </row>
    <row r="1003" spans="1:13" ht="12.75">
      <c r="A1003" s="18"/>
      <c r="B1003" s="18"/>
      <c r="C1003" s="38"/>
      <c r="D1003" s="39"/>
      <c r="E1003" s="39"/>
      <c r="F1003" s="40"/>
      <c r="G1003" s="18"/>
      <c r="H1003" s="52"/>
      <c r="I1003" s="52"/>
      <c r="M1003" s="3">
        <f t="shared" si="14"/>
        <v>0</v>
      </c>
    </row>
    <row r="1004" spans="1:13" ht="12.75">
      <c r="A1004" s="18"/>
      <c r="B1004" s="18"/>
      <c r="C1004" s="38"/>
      <c r="D1004" s="39"/>
      <c r="E1004" s="39"/>
      <c r="F1004" s="40"/>
      <c r="G1004" s="18"/>
      <c r="H1004" s="52"/>
      <c r="I1004" s="52"/>
      <c r="M1004" s="3">
        <f t="shared" si="14"/>
        <v>0</v>
      </c>
    </row>
    <row r="1005" spans="1:13" s="49" customFormat="1" ht="12.75">
      <c r="A1005" s="50"/>
      <c r="B1005" s="50"/>
      <c r="C1005" s="51"/>
      <c r="D1005" s="52"/>
      <c r="E1005" s="52"/>
      <c r="F1005" s="53"/>
      <c r="G1005" s="50"/>
      <c r="H1005" s="52"/>
      <c r="I1005" s="52"/>
      <c r="M1005" s="3">
        <f t="shared" si="14"/>
        <v>0</v>
      </c>
    </row>
    <row r="1006" ht="12.75">
      <c r="M1006" s="3">
        <f t="shared" si="14"/>
        <v>0</v>
      </c>
    </row>
    <row r="1007" spans="1:13" ht="18">
      <c r="A1007" s="8" t="s">
        <v>103</v>
      </c>
      <c r="B1007" s="8"/>
      <c r="C1007" s="12"/>
      <c r="D1007" s="3"/>
      <c r="E1007" s="3"/>
      <c r="F1007" s="101"/>
      <c r="M1007" s="3">
        <f t="shared" si="14"/>
        <v>0</v>
      </c>
    </row>
    <row r="1008" spans="1:13" ht="12.75">
      <c r="A1008" t="s">
        <v>76</v>
      </c>
      <c r="C1008" s="80">
        <v>2432.82</v>
      </c>
      <c r="D1008" t="s">
        <v>130</v>
      </c>
      <c r="E1008" s="3"/>
      <c r="M1008" s="3">
        <f t="shared" si="14"/>
        <v>0</v>
      </c>
    </row>
    <row r="1009" spans="1:13" ht="15.75" thickBot="1">
      <c r="A1009" t="s">
        <v>131</v>
      </c>
      <c r="C1009" s="84">
        <v>831.99</v>
      </c>
      <c r="D1009" t="s">
        <v>130</v>
      </c>
      <c r="E1009" s="3"/>
      <c r="M1009" s="3">
        <f t="shared" si="14"/>
        <v>0</v>
      </c>
    </row>
    <row r="1010" spans="1:13" ht="12.75" customHeight="1">
      <c r="A1010" s="303" t="s">
        <v>11</v>
      </c>
      <c r="B1010" s="295" t="s">
        <v>285</v>
      </c>
      <c r="C1010" s="295" t="s">
        <v>160</v>
      </c>
      <c r="D1010" s="295" t="s">
        <v>391</v>
      </c>
      <c r="E1010" s="295" t="s">
        <v>392</v>
      </c>
      <c r="F1010" s="10" t="s">
        <v>0</v>
      </c>
      <c r="G1010" s="299" t="s">
        <v>8</v>
      </c>
      <c r="H1010" s="300"/>
      <c r="I1010" s="297" t="s">
        <v>394</v>
      </c>
      <c r="M1010" s="3"/>
    </row>
    <row r="1011" spans="1:13" ht="36" customHeight="1" thickBot="1">
      <c r="A1011" s="312"/>
      <c r="B1011" s="296"/>
      <c r="C1011" s="304"/>
      <c r="D1011" s="304"/>
      <c r="E1011" s="296"/>
      <c r="F1011" s="2"/>
      <c r="G1011" s="19" t="s">
        <v>9</v>
      </c>
      <c r="H1011" s="58" t="s">
        <v>10</v>
      </c>
      <c r="I1011" s="298"/>
      <c r="M1011" s="3">
        <f t="shared" si="14"/>
        <v>0</v>
      </c>
    </row>
    <row r="1012" spans="1:13" ht="12.75">
      <c r="A1012" s="278" t="s">
        <v>13</v>
      </c>
      <c r="B1012" s="132"/>
      <c r="C1012" s="281">
        <v>159769</v>
      </c>
      <c r="D1012" s="309">
        <f>145922+38849.14</f>
        <v>184771.14</v>
      </c>
      <c r="E1012" s="309">
        <f>124349+49989.72</f>
        <v>174338.72</v>
      </c>
      <c r="F1012" s="32" t="s">
        <v>77</v>
      </c>
      <c r="G1012" s="25" t="s">
        <v>22</v>
      </c>
      <c r="H1012" s="62">
        <v>1790</v>
      </c>
      <c r="I1012" s="179"/>
      <c r="M1012" s="3">
        <f t="shared" si="14"/>
        <v>0</v>
      </c>
    </row>
    <row r="1013" spans="1:13" ht="12.75">
      <c r="A1013" s="279"/>
      <c r="B1013" s="133"/>
      <c r="C1013" s="282"/>
      <c r="D1013" s="310"/>
      <c r="E1013" s="310"/>
      <c r="F1013" s="63" t="s">
        <v>334</v>
      </c>
      <c r="G1013" s="23" t="s">
        <v>2</v>
      </c>
      <c r="H1013" s="82">
        <v>203</v>
      </c>
      <c r="I1013" s="160"/>
      <c r="M1013" s="3"/>
    </row>
    <row r="1014" spans="1:13" ht="12.75">
      <c r="A1014" s="279"/>
      <c r="B1014" s="133"/>
      <c r="C1014" s="282"/>
      <c r="D1014" s="310"/>
      <c r="E1014" s="310"/>
      <c r="F1014" s="63" t="s">
        <v>6</v>
      </c>
      <c r="G1014" s="23" t="s">
        <v>1</v>
      </c>
      <c r="H1014" s="82">
        <v>1471</v>
      </c>
      <c r="I1014" s="160"/>
      <c r="M1014" s="3">
        <f t="shared" si="14"/>
        <v>0</v>
      </c>
    </row>
    <row r="1015" spans="1:13" ht="12.75">
      <c r="A1015" s="279"/>
      <c r="B1015" s="133"/>
      <c r="C1015" s="282"/>
      <c r="D1015" s="310"/>
      <c r="E1015" s="310"/>
      <c r="F1015" s="6" t="s">
        <v>373</v>
      </c>
      <c r="G1015" s="5" t="s">
        <v>372</v>
      </c>
      <c r="H1015" s="33">
        <v>7174</v>
      </c>
      <c r="I1015" s="159"/>
      <c r="M1015" s="3">
        <f t="shared" si="14"/>
        <v>0</v>
      </c>
    </row>
    <row r="1016" spans="1:13" ht="12.75">
      <c r="A1016" s="279"/>
      <c r="B1016" s="133"/>
      <c r="C1016" s="282"/>
      <c r="D1016" s="310"/>
      <c r="E1016" s="310"/>
      <c r="F1016" s="6" t="s">
        <v>370</v>
      </c>
      <c r="G1016" s="5" t="s">
        <v>357</v>
      </c>
      <c r="H1016" s="33">
        <v>5527</v>
      </c>
      <c r="I1016" s="159"/>
      <c r="M1016" s="3"/>
    </row>
    <row r="1017" spans="1:13" ht="12.75">
      <c r="A1017" s="279"/>
      <c r="B1017" s="133"/>
      <c r="C1017" s="282"/>
      <c r="D1017" s="310"/>
      <c r="E1017" s="310"/>
      <c r="F1017" s="6" t="s">
        <v>173</v>
      </c>
      <c r="G1017" s="5" t="s">
        <v>2</v>
      </c>
      <c r="H1017" s="33">
        <v>2183</v>
      </c>
      <c r="I1017" s="159"/>
      <c r="M1017" s="3">
        <f t="shared" si="14"/>
        <v>0</v>
      </c>
    </row>
    <row r="1018" spans="1:13" ht="25.5">
      <c r="A1018" s="279"/>
      <c r="B1018" s="133"/>
      <c r="C1018" s="282"/>
      <c r="D1018" s="310"/>
      <c r="E1018" s="310"/>
      <c r="F1018" s="9" t="s">
        <v>70</v>
      </c>
      <c r="G1018" s="5" t="s">
        <v>1</v>
      </c>
      <c r="H1018" s="33">
        <v>110989</v>
      </c>
      <c r="I1018" s="159"/>
      <c r="M1018" s="3">
        <f t="shared" si="14"/>
        <v>0</v>
      </c>
    </row>
    <row r="1019" spans="1:13" ht="12.75">
      <c r="A1019" s="279"/>
      <c r="B1019" s="155">
        <v>33476.56</v>
      </c>
      <c r="C1019" s="282"/>
      <c r="D1019" s="310"/>
      <c r="E1019" s="310"/>
      <c r="F1019" s="9" t="s">
        <v>49</v>
      </c>
      <c r="G1019" s="5" t="s">
        <v>79</v>
      </c>
      <c r="H1019" s="33">
        <v>6391</v>
      </c>
      <c r="I1019" s="159">
        <f>B1019+E1012-H1026</f>
        <v>43276.28</v>
      </c>
      <c r="M1019" s="3">
        <f t="shared" si="14"/>
        <v>33476.56</v>
      </c>
    </row>
    <row r="1020" spans="1:13" ht="12.75">
      <c r="A1020" s="279"/>
      <c r="B1020" s="155"/>
      <c r="C1020" s="282"/>
      <c r="D1020" s="310"/>
      <c r="E1020" s="310"/>
      <c r="F1020" s="9" t="s">
        <v>23</v>
      </c>
      <c r="G1020" s="5" t="s">
        <v>28</v>
      </c>
      <c r="H1020" s="33">
        <v>2771</v>
      </c>
      <c r="I1020" s="159"/>
      <c r="M1020" s="3"/>
    </row>
    <row r="1021" spans="1:13" ht="12.75">
      <c r="A1021" s="279"/>
      <c r="B1021" s="133"/>
      <c r="C1021" s="282"/>
      <c r="D1021" s="310"/>
      <c r="E1021" s="310"/>
      <c r="F1021" s="5" t="s">
        <v>15</v>
      </c>
      <c r="G1021" s="5" t="s">
        <v>90</v>
      </c>
      <c r="H1021" s="33">
        <v>2678</v>
      </c>
      <c r="I1021" s="159"/>
      <c r="M1021" s="3">
        <f t="shared" si="14"/>
        <v>0</v>
      </c>
    </row>
    <row r="1022" spans="1:13" ht="12.75">
      <c r="A1022" s="279"/>
      <c r="B1022" s="133"/>
      <c r="C1022" s="282"/>
      <c r="D1022" s="310"/>
      <c r="E1022" s="310"/>
      <c r="F1022" s="5" t="s">
        <v>66</v>
      </c>
      <c r="G1022" s="5" t="s">
        <v>374</v>
      </c>
      <c r="H1022" s="33">
        <v>5437</v>
      </c>
      <c r="I1022" s="159"/>
      <c r="M1022" s="3">
        <f t="shared" si="14"/>
        <v>0</v>
      </c>
    </row>
    <row r="1023" spans="1:13" ht="25.5">
      <c r="A1023" s="279"/>
      <c r="B1023" s="133"/>
      <c r="C1023" s="282"/>
      <c r="D1023" s="310"/>
      <c r="E1023" s="310"/>
      <c r="F1023" s="7" t="s">
        <v>17</v>
      </c>
      <c r="G1023" s="5" t="s">
        <v>238</v>
      </c>
      <c r="H1023" s="33">
        <v>13060</v>
      </c>
      <c r="I1023" s="159"/>
      <c r="M1023" s="3">
        <f t="shared" si="14"/>
        <v>0</v>
      </c>
    </row>
    <row r="1024" spans="1:13" ht="12.75">
      <c r="A1024" s="279"/>
      <c r="B1024" s="133"/>
      <c r="C1024" s="282"/>
      <c r="D1024" s="310"/>
      <c r="E1024" s="310"/>
      <c r="F1024" s="5" t="s">
        <v>46</v>
      </c>
      <c r="G1024" s="5" t="s">
        <v>90</v>
      </c>
      <c r="H1024" s="33">
        <v>4865</v>
      </c>
      <c r="I1024" s="159"/>
      <c r="M1024" s="3">
        <f t="shared" si="14"/>
        <v>0</v>
      </c>
    </row>
    <row r="1025" spans="1:13" ht="12.75">
      <c r="A1025" s="279"/>
      <c r="B1025" s="133"/>
      <c r="C1025" s="282"/>
      <c r="D1025" s="310"/>
      <c r="E1025" s="310"/>
      <c r="F1025" s="5" t="s">
        <v>18</v>
      </c>
      <c r="G1025" s="5"/>
      <c r="H1025" s="33"/>
      <c r="I1025" s="159"/>
      <c r="M1025" s="3">
        <f t="shared" si="14"/>
        <v>0</v>
      </c>
    </row>
    <row r="1026" spans="1:15" ht="13.5" thickBot="1">
      <c r="A1026" s="280"/>
      <c r="B1026" s="134"/>
      <c r="C1026" s="308"/>
      <c r="D1026" s="311"/>
      <c r="E1026" s="311"/>
      <c r="F1026" s="15" t="s">
        <v>74</v>
      </c>
      <c r="G1026" s="17"/>
      <c r="H1026" s="242">
        <f>SUM(H1012:H1025)</f>
        <v>164539</v>
      </c>
      <c r="I1026" s="246"/>
      <c r="J1026" s="3">
        <f>H1026</f>
        <v>164539</v>
      </c>
      <c r="K1026" s="3"/>
      <c r="M1026" s="3">
        <f t="shared" si="14"/>
        <v>0</v>
      </c>
      <c r="N1026" s="3">
        <f>D1012</f>
        <v>184771.14</v>
      </c>
      <c r="O1026" s="3">
        <f>E1012</f>
        <v>174338.72</v>
      </c>
    </row>
    <row r="1027" spans="3:13" s="18" customFormat="1" ht="9.75" customHeight="1">
      <c r="C1027" s="38"/>
      <c r="D1027" s="52"/>
      <c r="E1027" s="52"/>
      <c r="H1027" s="52"/>
      <c r="I1027" s="52"/>
      <c r="J1027" s="38"/>
      <c r="M1027" s="3">
        <f t="shared" si="14"/>
        <v>0</v>
      </c>
    </row>
    <row r="1028" spans="3:13" s="18" customFormat="1" ht="12.75">
      <c r="C1028" s="38"/>
      <c r="D1028" s="52"/>
      <c r="E1028" s="52"/>
      <c r="H1028" s="52"/>
      <c r="I1028" s="52"/>
      <c r="M1028" s="3">
        <f t="shared" si="14"/>
        <v>0</v>
      </c>
    </row>
    <row r="1029" spans="3:13" s="50" customFormat="1" ht="12.75">
      <c r="C1029" s="51"/>
      <c r="D1029" s="52"/>
      <c r="E1029" s="52"/>
      <c r="F1029" s="53"/>
      <c r="H1029" s="52"/>
      <c r="I1029" s="52"/>
      <c r="M1029" s="3">
        <f aca="true" t="shared" si="15" ref="M1029:M1099">B1029</f>
        <v>0</v>
      </c>
    </row>
    <row r="1030" spans="1:13" s="18" customFormat="1" ht="18">
      <c r="A1030" s="188" t="s">
        <v>104</v>
      </c>
      <c r="B1030" s="188"/>
      <c r="C1030" s="189"/>
      <c r="D1030" s="38"/>
      <c r="E1030" s="38"/>
      <c r="F1030" s="190"/>
      <c r="H1030" s="50"/>
      <c r="I1030" s="50"/>
      <c r="M1030" s="3">
        <f t="shared" si="15"/>
        <v>0</v>
      </c>
    </row>
    <row r="1031" spans="1:13" ht="13.5" thickBot="1">
      <c r="A1031" t="s">
        <v>76</v>
      </c>
      <c r="C1031" s="37">
        <v>726.83</v>
      </c>
      <c r="D1031" s="3" t="s">
        <v>130</v>
      </c>
      <c r="E1031" s="3"/>
      <c r="M1031" s="3">
        <f t="shared" si="15"/>
        <v>0</v>
      </c>
    </row>
    <row r="1032" spans="1:13" ht="12.75" customHeight="1">
      <c r="A1032" s="303" t="s">
        <v>11</v>
      </c>
      <c r="B1032" s="295" t="s">
        <v>285</v>
      </c>
      <c r="C1032" s="295" t="s">
        <v>160</v>
      </c>
      <c r="D1032" s="295" t="s">
        <v>391</v>
      </c>
      <c r="E1032" s="295" t="s">
        <v>392</v>
      </c>
      <c r="F1032" s="10" t="s">
        <v>0</v>
      </c>
      <c r="G1032" s="299" t="s">
        <v>8</v>
      </c>
      <c r="H1032" s="300"/>
      <c r="I1032" s="297" t="s">
        <v>394</v>
      </c>
      <c r="M1032" s="3"/>
    </row>
    <row r="1033" spans="1:13" ht="27" customHeight="1" thickBot="1">
      <c r="A1033" s="312"/>
      <c r="B1033" s="304"/>
      <c r="C1033" s="304"/>
      <c r="D1033" s="304"/>
      <c r="E1033" s="296"/>
      <c r="F1033" s="2"/>
      <c r="G1033" s="19" t="s">
        <v>9</v>
      </c>
      <c r="H1033" s="58" t="s">
        <v>10</v>
      </c>
      <c r="I1033" s="298"/>
      <c r="M1033" s="3">
        <f t="shared" si="15"/>
        <v>0</v>
      </c>
    </row>
    <row r="1034" spans="1:13" ht="12.75">
      <c r="A1034" s="335" t="s">
        <v>13</v>
      </c>
      <c r="B1034" s="95"/>
      <c r="C1034" s="367">
        <v>10829</v>
      </c>
      <c r="D1034" s="309">
        <v>43215</v>
      </c>
      <c r="E1034" s="309">
        <v>45961</v>
      </c>
      <c r="F1034" s="223" t="s">
        <v>54</v>
      </c>
      <c r="G1034" s="29" t="s">
        <v>2</v>
      </c>
      <c r="H1034" s="224">
        <v>399</v>
      </c>
      <c r="I1034" s="179"/>
      <c r="M1034" s="3">
        <f t="shared" si="15"/>
        <v>0</v>
      </c>
    </row>
    <row r="1035" spans="1:13" ht="25.5">
      <c r="A1035" s="307"/>
      <c r="B1035" s="96"/>
      <c r="C1035" s="368"/>
      <c r="D1035" s="310"/>
      <c r="E1035" s="310"/>
      <c r="F1035" s="9" t="s">
        <v>58</v>
      </c>
      <c r="G1035" s="5" t="s">
        <v>357</v>
      </c>
      <c r="H1035" s="43">
        <v>30009</v>
      </c>
      <c r="I1035" s="43"/>
      <c r="M1035" s="3"/>
    </row>
    <row r="1036" spans="1:13" ht="12.75">
      <c r="A1036" s="307"/>
      <c r="B1036" s="96"/>
      <c r="C1036" s="368"/>
      <c r="D1036" s="310"/>
      <c r="E1036" s="310"/>
      <c r="F1036" s="30" t="s">
        <v>147</v>
      </c>
      <c r="G1036" s="5" t="s">
        <v>56</v>
      </c>
      <c r="H1036" s="43">
        <v>876</v>
      </c>
      <c r="I1036" s="43"/>
      <c r="M1036" s="3"/>
    </row>
    <row r="1037" spans="1:13" ht="38.25">
      <c r="A1037" s="307"/>
      <c r="B1037" s="96"/>
      <c r="C1037" s="368"/>
      <c r="D1037" s="310"/>
      <c r="E1037" s="310"/>
      <c r="F1037" s="9" t="s">
        <v>376</v>
      </c>
      <c r="G1037" s="5" t="s">
        <v>375</v>
      </c>
      <c r="H1037" s="43">
        <v>12514</v>
      </c>
      <c r="I1037" s="43"/>
      <c r="M1037" s="3"/>
    </row>
    <row r="1038" spans="1:13" ht="12.75">
      <c r="A1038" s="307"/>
      <c r="B1038" s="96"/>
      <c r="C1038" s="368"/>
      <c r="D1038" s="310"/>
      <c r="E1038" s="310"/>
      <c r="F1038" s="9" t="s">
        <v>49</v>
      </c>
      <c r="G1038" s="5" t="s">
        <v>215</v>
      </c>
      <c r="H1038" s="43">
        <v>143607</v>
      </c>
      <c r="I1038" s="43"/>
      <c r="M1038" s="3"/>
    </row>
    <row r="1039" spans="1:13" ht="12.75">
      <c r="A1039" s="307"/>
      <c r="B1039" s="96"/>
      <c r="C1039" s="368"/>
      <c r="D1039" s="310"/>
      <c r="E1039" s="310"/>
      <c r="F1039" s="5" t="s">
        <v>15</v>
      </c>
      <c r="G1039" s="5" t="s">
        <v>230</v>
      </c>
      <c r="H1039" s="43">
        <v>7071</v>
      </c>
      <c r="I1039" s="43"/>
      <c r="M1039" s="3"/>
    </row>
    <row r="1040" spans="1:15" ht="13.5" thickBot="1">
      <c r="A1040" s="283"/>
      <c r="B1040" s="191">
        <v>39886.12</v>
      </c>
      <c r="C1040" s="369"/>
      <c r="D1040" s="311"/>
      <c r="E1040" s="311"/>
      <c r="F1040" s="151" t="s">
        <v>74</v>
      </c>
      <c r="G1040" s="153"/>
      <c r="H1040" s="239">
        <f>SUM(H1034:H1039)</f>
        <v>194476</v>
      </c>
      <c r="I1040" s="246">
        <f>B1040+E1034-H1040</f>
        <v>-108628.88</v>
      </c>
      <c r="J1040" s="3">
        <f>H1040</f>
        <v>194476</v>
      </c>
      <c r="M1040" s="3">
        <f t="shared" si="15"/>
        <v>39886.12</v>
      </c>
      <c r="N1040" s="3">
        <f>D1034</f>
        <v>43215</v>
      </c>
      <c r="O1040" s="3">
        <f>E1034</f>
        <v>45961</v>
      </c>
    </row>
    <row r="1041" spans="1:13" ht="12.75">
      <c r="A1041" s="20"/>
      <c r="B1041" s="135"/>
      <c r="C1041" s="21"/>
      <c r="D1041" s="22"/>
      <c r="E1041" s="22"/>
      <c r="F1041" s="23"/>
      <c r="G1041" s="23"/>
      <c r="H1041" s="76"/>
      <c r="I1041" s="52"/>
      <c r="M1041" s="3">
        <f t="shared" si="15"/>
        <v>0</v>
      </c>
    </row>
    <row r="1042" spans="1:13" ht="12.75">
      <c r="A1042" s="18"/>
      <c r="B1042" s="18"/>
      <c r="C1042" s="38"/>
      <c r="D1042" s="39"/>
      <c r="E1042" s="39"/>
      <c r="F1042" s="40"/>
      <c r="G1042" s="18"/>
      <c r="H1042" s="52"/>
      <c r="I1042" s="52"/>
      <c r="M1042" s="3">
        <f t="shared" si="15"/>
        <v>0</v>
      </c>
    </row>
    <row r="1043" spans="1:13" ht="12.75">
      <c r="A1043" s="18"/>
      <c r="B1043" s="18"/>
      <c r="C1043" s="38"/>
      <c r="D1043" s="39"/>
      <c r="E1043" s="39"/>
      <c r="F1043" s="40"/>
      <c r="G1043" s="18"/>
      <c r="H1043" s="52"/>
      <c r="I1043" s="52"/>
      <c r="M1043" s="3">
        <f t="shared" si="15"/>
        <v>0</v>
      </c>
    </row>
    <row r="1044" ht="12.75">
      <c r="M1044" s="3">
        <f t="shared" si="15"/>
        <v>0</v>
      </c>
    </row>
    <row r="1045" spans="1:13" ht="12.75">
      <c r="A1045" s="8" t="s">
        <v>106</v>
      </c>
      <c r="B1045" s="8"/>
      <c r="C1045" s="12"/>
      <c r="D1045" s="3"/>
      <c r="E1045" s="3"/>
      <c r="M1045" s="3">
        <f t="shared" si="15"/>
        <v>0</v>
      </c>
    </row>
    <row r="1046" spans="1:13" ht="12.75">
      <c r="A1046" t="s">
        <v>76</v>
      </c>
      <c r="C1046" s="37">
        <v>3865.64</v>
      </c>
      <c r="D1046" t="s">
        <v>130</v>
      </c>
      <c r="E1046" s="3"/>
      <c r="M1046" s="3">
        <f t="shared" si="15"/>
        <v>0</v>
      </c>
    </row>
    <row r="1047" spans="1:13" ht="13.5" thickBot="1">
      <c r="A1047" t="s">
        <v>131</v>
      </c>
      <c r="C1047" s="37">
        <v>2204.49</v>
      </c>
      <c r="D1047" t="s">
        <v>130</v>
      </c>
      <c r="E1047" s="3"/>
      <c r="M1047" s="3">
        <f t="shared" si="15"/>
        <v>0</v>
      </c>
    </row>
    <row r="1048" spans="1:13" ht="12.75" customHeight="1">
      <c r="A1048" s="303" t="s">
        <v>11</v>
      </c>
      <c r="B1048" s="295" t="s">
        <v>285</v>
      </c>
      <c r="C1048" s="295" t="s">
        <v>160</v>
      </c>
      <c r="D1048" s="295" t="s">
        <v>391</v>
      </c>
      <c r="E1048" s="295" t="s">
        <v>392</v>
      </c>
      <c r="F1048" s="10" t="s">
        <v>0</v>
      </c>
      <c r="G1048" s="299" t="s">
        <v>8</v>
      </c>
      <c r="H1048" s="300"/>
      <c r="I1048" s="297" t="s">
        <v>394</v>
      </c>
      <c r="M1048" s="3"/>
    </row>
    <row r="1049" spans="1:13" ht="41.25" customHeight="1" thickBot="1">
      <c r="A1049" s="312"/>
      <c r="B1049" s="296"/>
      <c r="C1049" s="304"/>
      <c r="D1049" s="304"/>
      <c r="E1049" s="296"/>
      <c r="F1049" s="2"/>
      <c r="G1049" s="19" t="s">
        <v>9</v>
      </c>
      <c r="H1049" s="58" t="s">
        <v>10</v>
      </c>
      <c r="I1049" s="298"/>
      <c r="M1049" s="3">
        <f t="shared" si="15"/>
        <v>0</v>
      </c>
    </row>
    <row r="1050" spans="1:13" ht="25.5">
      <c r="A1050" s="278" t="s">
        <v>13</v>
      </c>
      <c r="B1050" s="132"/>
      <c r="C1050" s="281">
        <v>235575</v>
      </c>
      <c r="D1050" s="309">
        <f>229186+70643.37</f>
        <v>299829.37</v>
      </c>
      <c r="E1050" s="309">
        <v>199405</v>
      </c>
      <c r="F1050" s="9" t="s">
        <v>70</v>
      </c>
      <c r="G1050" s="5" t="s">
        <v>1</v>
      </c>
      <c r="H1050" s="33">
        <v>124851</v>
      </c>
      <c r="I1050" s="159"/>
      <c r="M1050" s="3">
        <f t="shared" si="15"/>
        <v>0</v>
      </c>
    </row>
    <row r="1051" spans="1:13" ht="12.75">
      <c r="A1051" s="279"/>
      <c r="B1051" s="133"/>
      <c r="C1051" s="282"/>
      <c r="D1051" s="310"/>
      <c r="E1051" s="310"/>
      <c r="F1051" s="6" t="s">
        <v>58</v>
      </c>
      <c r="G1051" s="5" t="s">
        <v>2</v>
      </c>
      <c r="H1051" s="33">
        <v>4539</v>
      </c>
      <c r="I1051" s="159"/>
      <c r="M1051" s="3">
        <f t="shared" si="15"/>
        <v>0</v>
      </c>
    </row>
    <row r="1052" spans="1:13" ht="12.75">
      <c r="A1052" s="279"/>
      <c r="B1052" s="133"/>
      <c r="C1052" s="282"/>
      <c r="D1052" s="310"/>
      <c r="E1052" s="310"/>
      <c r="F1052" s="9" t="s">
        <v>49</v>
      </c>
      <c r="G1052" s="5" t="s">
        <v>208</v>
      </c>
      <c r="H1052" s="33">
        <v>24316</v>
      </c>
      <c r="I1052" s="159"/>
      <c r="M1052" s="3">
        <f t="shared" si="15"/>
        <v>0</v>
      </c>
    </row>
    <row r="1053" spans="1:13" ht="12.75">
      <c r="A1053" s="279"/>
      <c r="B1053" s="133"/>
      <c r="C1053" s="282"/>
      <c r="D1053" s="310"/>
      <c r="E1053" s="310"/>
      <c r="F1053" s="9" t="s">
        <v>157</v>
      </c>
      <c r="G1053" s="5" t="s">
        <v>140</v>
      </c>
      <c r="H1053" s="33">
        <v>2212</v>
      </c>
      <c r="I1053" s="159"/>
      <c r="M1053" s="3">
        <f t="shared" si="15"/>
        <v>0</v>
      </c>
    </row>
    <row r="1054" spans="1:13" ht="12.75">
      <c r="A1054" s="279"/>
      <c r="B1054" s="133"/>
      <c r="C1054" s="282"/>
      <c r="D1054" s="310"/>
      <c r="E1054" s="310"/>
      <c r="F1054" s="9" t="s">
        <v>209</v>
      </c>
      <c r="G1054" s="5" t="s">
        <v>25</v>
      </c>
      <c r="H1054" s="33">
        <v>3615</v>
      </c>
      <c r="I1054" s="159"/>
      <c r="M1054" s="3">
        <f t="shared" si="15"/>
        <v>0</v>
      </c>
    </row>
    <row r="1055" spans="1:13" ht="12.75">
      <c r="A1055" s="279"/>
      <c r="B1055" s="133"/>
      <c r="C1055" s="282"/>
      <c r="D1055" s="310"/>
      <c r="E1055" s="310"/>
      <c r="F1055" s="5" t="s">
        <v>15</v>
      </c>
      <c r="G1055" s="5" t="s">
        <v>107</v>
      </c>
      <c r="H1055" s="33">
        <v>4069</v>
      </c>
      <c r="I1055" s="159"/>
      <c r="M1055" s="3">
        <f t="shared" si="15"/>
        <v>0</v>
      </c>
    </row>
    <row r="1056" spans="1:13" ht="12.75">
      <c r="A1056" s="279"/>
      <c r="B1056" s="155">
        <v>217181.73</v>
      </c>
      <c r="C1056" s="282"/>
      <c r="D1056" s="310"/>
      <c r="E1056" s="310"/>
      <c r="F1056" s="5" t="s">
        <v>66</v>
      </c>
      <c r="G1056" s="5" t="s">
        <v>45</v>
      </c>
      <c r="H1056" s="33">
        <v>465</v>
      </c>
      <c r="I1056" s="159">
        <f>B1056+E1050-H1059</f>
        <v>243448.72999999998</v>
      </c>
      <c r="M1056" s="3">
        <f>B1056</f>
        <v>217181.73</v>
      </c>
    </row>
    <row r="1057" spans="1:13" ht="25.5">
      <c r="A1057" s="279"/>
      <c r="B1057" s="133"/>
      <c r="C1057" s="282"/>
      <c r="D1057" s="310"/>
      <c r="E1057" s="310"/>
      <c r="F1057" s="7" t="s">
        <v>17</v>
      </c>
      <c r="G1057" s="5" t="s">
        <v>254</v>
      </c>
      <c r="H1057" s="33">
        <v>7389</v>
      </c>
      <c r="I1057" s="159"/>
      <c r="M1057" s="3">
        <f t="shared" si="15"/>
        <v>0</v>
      </c>
    </row>
    <row r="1058" spans="1:15" ht="12.75">
      <c r="A1058" s="279"/>
      <c r="B1058" s="133"/>
      <c r="C1058" s="282"/>
      <c r="D1058" s="310"/>
      <c r="E1058" s="310"/>
      <c r="F1058" s="5" t="s">
        <v>46</v>
      </c>
      <c r="G1058" s="5" t="s">
        <v>25</v>
      </c>
      <c r="H1058" s="33">
        <v>1682</v>
      </c>
      <c r="I1058" s="159"/>
      <c r="M1058" s="3">
        <f t="shared" si="15"/>
        <v>0</v>
      </c>
      <c r="N1058" s="3">
        <f>D1050</f>
        <v>299829.37</v>
      </c>
      <c r="O1058" s="3">
        <f>E1050</f>
        <v>199405</v>
      </c>
    </row>
    <row r="1059" spans="1:13" ht="13.5" thickBot="1">
      <c r="A1059" s="280"/>
      <c r="B1059" s="134"/>
      <c r="C1059" s="308"/>
      <c r="D1059" s="311"/>
      <c r="E1059" s="311"/>
      <c r="F1059" s="15" t="s">
        <v>74</v>
      </c>
      <c r="G1059" s="17"/>
      <c r="H1059" s="242">
        <f>SUM(H1050:H1058)</f>
        <v>173138</v>
      </c>
      <c r="I1059" s="246"/>
      <c r="J1059" s="3">
        <f>H1059</f>
        <v>173138</v>
      </c>
      <c r="M1059" s="3">
        <f t="shared" si="15"/>
        <v>0</v>
      </c>
    </row>
    <row r="1060" spans="1:13" ht="40.5" customHeight="1">
      <c r="A1060" s="293" t="s">
        <v>297</v>
      </c>
      <c r="B1060" s="294"/>
      <c r="C1060" s="21"/>
      <c r="D1060" s="26">
        <v>2300</v>
      </c>
      <c r="E1060" s="26">
        <v>2600</v>
      </c>
      <c r="F1060" s="206"/>
      <c r="G1060" s="23"/>
      <c r="H1060" s="22"/>
      <c r="I1060" s="22"/>
      <c r="M1060" s="3">
        <f t="shared" si="15"/>
        <v>0</v>
      </c>
    </row>
    <row r="1061" spans="1:13" ht="12.75">
      <c r="A1061" s="18"/>
      <c r="B1061" s="18"/>
      <c r="C1061" s="38"/>
      <c r="D1061" s="197"/>
      <c r="E1061" s="197"/>
      <c r="F1061" s="18"/>
      <c r="G1061" s="18"/>
      <c r="H1061" s="52"/>
      <c r="I1061" s="52"/>
      <c r="M1061" s="3"/>
    </row>
    <row r="1062" ht="12.75">
      <c r="M1062" s="3">
        <f t="shared" si="15"/>
        <v>0</v>
      </c>
    </row>
    <row r="1063" spans="1:13" ht="12.75">
      <c r="A1063" s="8" t="s">
        <v>108</v>
      </c>
      <c r="B1063" s="8"/>
      <c r="C1063" s="12"/>
      <c r="D1063" s="3"/>
      <c r="E1063" s="3"/>
      <c r="M1063" s="3">
        <f t="shared" si="15"/>
        <v>0</v>
      </c>
    </row>
    <row r="1064" spans="1:13" ht="13.5" thickBot="1">
      <c r="A1064" t="s">
        <v>76</v>
      </c>
      <c r="C1064" s="37">
        <v>419.36</v>
      </c>
      <c r="D1064" s="3" t="s">
        <v>130</v>
      </c>
      <c r="E1064" s="3"/>
      <c r="M1064" s="3">
        <f t="shared" si="15"/>
        <v>0</v>
      </c>
    </row>
    <row r="1065" spans="1:13" ht="12.75" customHeight="1">
      <c r="A1065" s="303" t="s">
        <v>11</v>
      </c>
      <c r="B1065" s="295" t="s">
        <v>285</v>
      </c>
      <c r="C1065" s="295" t="s">
        <v>160</v>
      </c>
      <c r="D1065" s="295" t="s">
        <v>391</v>
      </c>
      <c r="E1065" s="295" t="s">
        <v>392</v>
      </c>
      <c r="F1065" s="10" t="s">
        <v>0</v>
      </c>
      <c r="G1065" s="299" t="s">
        <v>8</v>
      </c>
      <c r="H1065" s="300"/>
      <c r="I1065" s="297" t="s">
        <v>394</v>
      </c>
      <c r="M1065" s="3"/>
    </row>
    <row r="1066" spans="1:13" ht="39.75" customHeight="1" thickBot="1">
      <c r="A1066" s="312"/>
      <c r="B1066" s="296"/>
      <c r="C1066" s="304"/>
      <c r="D1066" s="304"/>
      <c r="E1066" s="296"/>
      <c r="F1066" s="2"/>
      <c r="G1066" s="19" t="s">
        <v>9</v>
      </c>
      <c r="H1066" s="58" t="s">
        <v>10</v>
      </c>
      <c r="I1066" s="298"/>
      <c r="M1066" s="3">
        <f t="shared" si="15"/>
        <v>0</v>
      </c>
    </row>
    <row r="1067" spans="1:13" ht="25.5">
      <c r="A1067" s="278" t="s">
        <v>13</v>
      </c>
      <c r="B1067" s="132"/>
      <c r="C1067" s="281">
        <v>9350</v>
      </c>
      <c r="D1067" s="309">
        <v>24765</v>
      </c>
      <c r="E1067" s="309">
        <v>22905</v>
      </c>
      <c r="F1067" s="9" t="s">
        <v>210</v>
      </c>
      <c r="G1067" s="25" t="s">
        <v>1</v>
      </c>
      <c r="H1067" s="62">
        <v>848</v>
      </c>
      <c r="I1067" s="160"/>
      <c r="M1067" s="3">
        <f t="shared" si="15"/>
        <v>0</v>
      </c>
    </row>
    <row r="1068" spans="1:13" ht="25.5">
      <c r="A1068" s="279"/>
      <c r="B1068" s="43">
        <v>-24147.74</v>
      </c>
      <c r="C1068" s="282"/>
      <c r="D1068" s="310"/>
      <c r="E1068" s="310"/>
      <c r="F1068" s="7" t="s">
        <v>17</v>
      </c>
      <c r="G1068" s="5" t="s">
        <v>2</v>
      </c>
      <c r="H1068" s="33">
        <v>168</v>
      </c>
      <c r="I1068" s="159">
        <f>B1068+E1067-H1069</f>
        <v>-2258.7400000000016</v>
      </c>
      <c r="M1068" s="3">
        <f t="shared" si="15"/>
        <v>-24147.74</v>
      </c>
    </row>
    <row r="1069" spans="1:13" ht="13.5" thickBot="1">
      <c r="A1069" s="280"/>
      <c r="B1069" s="134"/>
      <c r="C1069" s="308"/>
      <c r="D1069" s="311"/>
      <c r="E1069" s="311"/>
      <c r="F1069" s="15" t="s">
        <v>74</v>
      </c>
      <c r="G1069" s="17"/>
      <c r="H1069" s="242">
        <f>SUM(H1067:H1068)</f>
        <v>1016</v>
      </c>
      <c r="I1069" s="248"/>
      <c r="J1069" s="3">
        <f>H1069</f>
        <v>1016</v>
      </c>
      <c r="M1069" s="3">
        <f t="shared" si="15"/>
        <v>0</v>
      </c>
    </row>
    <row r="1070" spans="1:15" ht="15.75" customHeight="1" thickBot="1">
      <c r="A1070" s="149"/>
      <c r="B1070" s="150"/>
      <c r="C1070" s="151"/>
      <c r="D1070" s="192"/>
      <c r="E1070" s="192"/>
      <c r="F1070" s="153"/>
      <c r="G1070" s="153"/>
      <c r="H1070" s="239"/>
      <c r="I1070" s="246"/>
      <c r="M1070" s="3">
        <f t="shared" si="15"/>
        <v>0</v>
      </c>
      <c r="N1070" s="3">
        <f>D1067</f>
        <v>24765</v>
      </c>
      <c r="O1070" s="3">
        <f>E1067</f>
        <v>22905</v>
      </c>
    </row>
    <row r="1071" ht="12.75">
      <c r="M1071" s="3">
        <f t="shared" si="15"/>
        <v>0</v>
      </c>
    </row>
    <row r="1072" spans="1:13" ht="12.75">
      <c r="A1072" s="8" t="s">
        <v>110</v>
      </c>
      <c r="B1072" s="8"/>
      <c r="C1072" s="12"/>
      <c r="D1072" s="3"/>
      <c r="E1072" s="3"/>
      <c r="M1072" s="3">
        <f t="shared" si="15"/>
        <v>0</v>
      </c>
    </row>
    <row r="1073" spans="1:13" ht="13.5" thickBot="1">
      <c r="A1073" t="s">
        <v>76</v>
      </c>
      <c r="C1073" s="37">
        <v>626.62</v>
      </c>
      <c r="D1073" s="3" t="s">
        <v>130</v>
      </c>
      <c r="E1073" s="3"/>
      <c r="M1073" s="3">
        <f t="shared" si="15"/>
        <v>0</v>
      </c>
    </row>
    <row r="1074" spans="1:13" ht="12.75" customHeight="1">
      <c r="A1074" s="303" t="s">
        <v>11</v>
      </c>
      <c r="B1074" s="295" t="s">
        <v>285</v>
      </c>
      <c r="C1074" s="295" t="s">
        <v>160</v>
      </c>
      <c r="D1074" s="295" t="s">
        <v>391</v>
      </c>
      <c r="E1074" s="295" t="s">
        <v>392</v>
      </c>
      <c r="F1074" s="10" t="s">
        <v>0</v>
      </c>
      <c r="G1074" s="299" t="s">
        <v>8</v>
      </c>
      <c r="H1074" s="300"/>
      <c r="I1074" s="297" t="s">
        <v>394</v>
      </c>
      <c r="M1074" s="3"/>
    </row>
    <row r="1075" spans="1:13" ht="40.5" customHeight="1" thickBot="1">
      <c r="A1075" s="312"/>
      <c r="B1075" s="304"/>
      <c r="C1075" s="304"/>
      <c r="D1075" s="304"/>
      <c r="E1075" s="296"/>
      <c r="F1075" s="2"/>
      <c r="G1075" s="19" t="s">
        <v>9</v>
      </c>
      <c r="H1075" s="58" t="s">
        <v>10</v>
      </c>
      <c r="I1075" s="298"/>
      <c r="M1075" s="3">
        <f t="shared" si="15"/>
        <v>0</v>
      </c>
    </row>
    <row r="1076" spans="1:13" ht="25.5">
      <c r="A1076" s="278" t="s">
        <v>13</v>
      </c>
      <c r="B1076" s="132"/>
      <c r="C1076" s="281">
        <v>26900</v>
      </c>
      <c r="D1076" s="309">
        <v>37332</v>
      </c>
      <c r="E1076" s="323">
        <v>29342</v>
      </c>
      <c r="F1076" s="9" t="s">
        <v>70</v>
      </c>
      <c r="G1076" s="66" t="s">
        <v>2</v>
      </c>
      <c r="H1076" s="62">
        <v>42411</v>
      </c>
      <c r="I1076" s="179"/>
      <c r="M1076" s="3">
        <f t="shared" si="15"/>
        <v>0</v>
      </c>
    </row>
    <row r="1077" spans="1:13" ht="12.75">
      <c r="A1077" s="279"/>
      <c r="B1077" s="133"/>
      <c r="C1077" s="282"/>
      <c r="D1077" s="310"/>
      <c r="E1077" s="324"/>
      <c r="F1077" s="65" t="s">
        <v>14</v>
      </c>
      <c r="G1077" s="225" t="s">
        <v>90</v>
      </c>
      <c r="H1077" s="226">
        <v>3483</v>
      </c>
      <c r="I1077" s="160"/>
      <c r="M1077" s="3"/>
    </row>
    <row r="1078" spans="1:13" ht="13.5" thickBot="1">
      <c r="A1078" s="280"/>
      <c r="B1078" s="181">
        <v>-46347.89</v>
      </c>
      <c r="C1078" s="308"/>
      <c r="D1078" s="311"/>
      <c r="E1078" s="325"/>
      <c r="F1078" s="15" t="s">
        <v>74</v>
      </c>
      <c r="G1078" s="67"/>
      <c r="H1078" s="242">
        <f>SUM(H1076:H1077)</f>
        <v>45894</v>
      </c>
      <c r="I1078" s="248">
        <f>B1078+E1076-H1078</f>
        <v>-62899.89</v>
      </c>
      <c r="J1078" s="3">
        <f>H1078</f>
        <v>45894</v>
      </c>
      <c r="M1078" s="3">
        <f t="shared" si="15"/>
        <v>-46347.89</v>
      </c>
    </row>
    <row r="1079" spans="1:15" ht="13.5" thickBot="1">
      <c r="A1079" s="149"/>
      <c r="B1079" s="150"/>
      <c r="C1079" s="151"/>
      <c r="D1079" s="192"/>
      <c r="E1079" s="192"/>
      <c r="F1079" s="153"/>
      <c r="G1079" s="153"/>
      <c r="H1079" s="239"/>
      <c r="I1079" s="246"/>
      <c r="M1079" s="3">
        <f t="shared" si="15"/>
        <v>0</v>
      </c>
      <c r="N1079" s="3">
        <f>D1076</f>
        <v>37332</v>
      </c>
      <c r="O1079" s="3">
        <f>E1076</f>
        <v>29342</v>
      </c>
    </row>
    <row r="1080" ht="12.75">
      <c r="M1080" s="3">
        <f t="shared" si="15"/>
        <v>0</v>
      </c>
    </row>
    <row r="1081" spans="1:13" ht="12.75">
      <c r="A1081" s="8" t="s">
        <v>111</v>
      </c>
      <c r="B1081" s="8"/>
      <c r="C1081" s="12"/>
      <c r="D1081" s="3"/>
      <c r="E1081" s="3"/>
      <c r="M1081" s="3">
        <f t="shared" si="15"/>
        <v>0</v>
      </c>
    </row>
    <row r="1082" spans="1:13" ht="13.5" thickBot="1">
      <c r="A1082" t="s">
        <v>76</v>
      </c>
      <c r="C1082" s="37">
        <v>416.3</v>
      </c>
      <c r="D1082" s="3" t="s">
        <v>130</v>
      </c>
      <c r="E1082" s="3"/>
      <c r="M1082" s="3">
        <f t="shared" si="15"/>
        <v>0</v>
      </c>
    </row>
    <row r="1083" spans="1:13" ht="12.75" customHeight="1" thickBot="1">
      <c r="A1083" s="303" t="s">
        <v>11</v>
      </c>
      <c r="B1083" s="295" t="s">
        <v>285</v>
      </c>
      <c r="C1083" s="295" t="s">
        <v>160</v>
      </c>
      <c r="D1083" s="295" t="s">
        <v>391</v>
      </c>
      <c r="E1083" s="295" t="s">
        <v>392</v>
      </c>
      <c r="F1083" s="10" t="s">
        <v>0</v>
      </c>
      <c r="G1083" s="299" t="s">
        <v>8</v>
      </c>
      <c r="H1083" s="370"/>
      <c r="I1083" s="297" t="s">
        <v>394</v>
      </c>
      <c r="M1083" s="3"/>
    </row>
    <row r="1084" spans="1:13" ht="28.5" customHeight="1" thickBot="1">
      <c r="A1084" s="312"/>
      <c r="B1084" s="296"/>
      <c r="C1084" s="304"/>
      <c r="D1084" s="304"/>
      <c r="E1084" s="296"/>
      <c r="F1084" s="2"/>
      <c r="G1084" s="193" t="s">
        <v>9</v>
      </c>
      <c r="H1084" s="259" t="s">
        <v>10</v>
      </c>
      <c r="I1084" s="298"/>
      <c r="M1084" s="3">
        <f t="shared" si="15"/>
        <v>0</v>
      </c>
    </row>
    <row r="1085" spans="1:13" ht="25.5">
      <c r="A1085" s="278" t="s">
        <v>13</v>
      </c>
      <c r="B1085" s="132"/>
      <c r="C1085" s="281">
        <v>20724</v>
      </c>
      <c r="D1085" s="309">
        <v>25058</v>
      </c>
      <c r="E1085" s="309">
        <v>24963</v>
      </c>
      <c r="F1085" s="7" t="s">
        <v>17</v>
      </c>
      <c r="G1085" s="194" t="s">
        <v>2</v>
      </c>
      <c r="H1085" s="196">
        <v>133</v>
      </c>
      <c r="I1085" s="160"/>
      <c r="M1085" s="3">
        <f t="shared" si="15"/>
        <v>0</v>
      </c>
    </row>
    <row r="1086" spans="1:13" ht="12.75">
      <c r="A1086" s="279"/>
      <c r="B1086" s="155">
        <v>34457.08</v>
      </c>
      <c r="C1086" s="282"/>
      <c r="D1086" s="310"/>
      <c r="E1086" s="310"/>
      <c r="F1086" s="9"/>
      <c r="G1086" s="164"/>
      <c r="H1086" s="260"/>
      <c r="I1086" s="159">
        <f>B1086+E1085-H1088</f>
        <v>59287.08</v>
      </c>
      <c r="M1086" s="3">
        <f t="shared" si="15"/>
        <v>34457.08</v>
      </c>
    </row>
    <row r="1087" spans="1:13" ht="12.75">
      <c r="A1087" s="279"/>
      <c r="B1087" s="133"/>
      <c r="C1087" s="282"/>
      <c r="D1087" s="310"/>
      <c r="E1087" s="310"/>
      <c r="F1087" s="5"/>
      <c r="G1087" s="164"/>
      <c r="H1087" s="260"/>
      <c r="I1087" s="159"/>
      <c r="M1087" s="3">
        <f t="shared" si="15"/>
        <v>0</v>
      </c>
    </row>
    <row r="1088" spans="1:13" ht="13.5" thickBot="1">
      <c r="A1088" s="280"/>
      <c r="B1088" s="134"/>
      <c r="C1088" s="308"/>
      <c r="D1088" s="311"/>
      <c r="E1088" s="311"/>
      <c r="F1088" s="15" t="s">
        <v>74</v>
      </c>
      <c r="G1088" s="166"/>
      <c r="H1088" s="261">
        <f>SUM(H1085:H1087)</f>
        <v>133</v>
      </c>
      <c r="I1088" s="248"/>
      <c r="J1088" s="3">
        <f>H1088</f>
        <v>133</v>
      </c>
      <c r="M1088" s="3">
        <f t="shared" si="15"/>
        <v>0</v>
      </c>
    </row>
    <row r="1089" spans="1:15" ht="13.5" thickBot="1">
      <c r="A1089" s="149"/>
      <c r="B1089" s="150"/>
      <c r="C1089" s="151"/>
      <c r="D1089" s="192"/>
      <c r="E1089" s="192"/>
      <c r="F1089" s="153"/>
      <c r="G1089" s="195"/>
      <c r="H1089" s="238"/>
      <c r="I1089" s="246"/>
      <c r="M1089" s="3">
        <f t="shared" si="15"/>
        <v>0</v>
      </c>
      <c r="N1089" s="3">
        <f>D1085</f>
        <v>25058</v>
      </c>
      <c r="O1089" s="3">
        <f>E1085</f>
        <v>24963</v>
      </c>
    </row>
    <row r="1090" spans="1:13" ht="12.75">
      <c r="A1090" s="18"/>
      <c r="B1090" s="18"/>
      <c r="C1090" s="38"/>
      <c r="D1090" s="39"/>
      <c r="E1090" s="39"/>
      <c r="F1090" s="40"/>
      <c r="G1090" s="18"/>
      <c r="H1090" s="52"/>
      <c r="I1090" s="52"/>
      <c r="M1090" s="3">
        <f t="shared" si="15"/>
        <v>0</v>
      </c>
    </row>
    <row r="1091" spans="1:13" ht="12.75">
      <c r="A1091" s="18"/>
      <c r="B1091" s="18"/>
      <c r="C1091" s="38"/>
      <c r="D1091" s="39"/>
      <c r="E1091" s="39"/>
      <c r="F1091" s="40"/>
      <c r="G1091" s="18"/>
      <c r="H1091" s="52"/>
      <c r="I1091" s="52"/>
      <c r="M1091" s="3">
        <f t="shared" si="15"/>
        <v>0</v>
      </c>
    </row>
    <row r="1092" spans="1:13" ht="12.75">
      <c r="A1092" s="18"/>
      <c r="B1092" s="18"/>
      <c r="C1092" s="38"/>
      <c r="D1092" s="39"/>
      <c r="E1092" s="39"/>
      <c r="F1092" s="40"/>
      <c r="G1092" s="18"/>
      <c r="H1092" s="52"/>
      <c r="I1092" s="52"/>
      <c r="M1092" s="3">
        <f t="shared" si="15"/>
        <v>0</v>
      </c>
    </row>
    <row r="1093" spans="1:13" ht="12.75">
      <c r="A1093" s="18"/>
      <c r="B1093" s="18"/>
      <c r="C1093" s="38"/>
      <c r="D1093" s="39"/>
      <c r="E1093" s="39"/>
      <c r="F1093" s="40"/>
      <c r="G1093" s="18"/>
      <c r="H1093" s="52"/>
      <c r="I1093" s="52"/>
      <c r="M1093" s="3">
        <f t="shared" si="15"/>
        <v>0</v>
      </c>
    </row>
    <row r="1094" ht="12.75">
      <c r="M1094" s="3">
        <f t="shared" si="15"/>
        <v>0</v>
      </c>
    </row>
    <row r="1095" spans="1:13" ht="12.75">
      <c r="A1095" s="8" t="s">
        <v>112</v>
      </c>
      <c r="B1095" s="8"/>
      <c r="C1095" s="12"/>
      <c r="D1095" s="3"/>
      <c r="E1095" s="3"/>
      <c r="M1095" s="3">
        <f t="shared" si="15"/>
        <v>0</v>
      </c>
    </row>
    <row r="1096" spans="1:13" ht="13.5" thickBot="1">
      <c r="A1096" t="s">
        <v>76</v>
      </c>
      <c r="C1096" s="37">
        <v>701.41</v>
      </c>
      <c r="D1096" s="3" t="s">
        <v>130</v>
      </c>
      <c r="E1096" s="3"/>
      <c r="M1096" s="3">
        <f t="shared" si="15"/>
        <v>0</v>
      </c>
    </row>
    <row r="1097" spans="1:13" ht="12.75" customHeight="1">
      <c r="A1097" s="303" t="s">
        <v>11</v>
      </c>
      <c r="B1097" s="295" t="s">
        <v>285</v>
      </c>
      <c r="C1097" s="295" t="s">
        <v>160</v>
      </c>
      <c r="D1097" s="295" t="s">
        <v>391</v>
      </c>
      <c r="E1097" s="295" t="s">
        <v>392</v>
      </c>
      <c r="F1097" s="10" t="s">
        <v>0</v>
      </c>
      <c r="G1097" s="299" t="s">
        <v>8</v>
      </c>
      <c r="H1097" s="300"/>
      <c r="I1097" s="297" t="s">
        <v>394</v>
      </c>
      <c r="M1097" s="3"/>
    </row>
    <row r="1098" spans="1:13" ht="49.5" customHeight="1" thickBot="1">
      <c r="A1098" s="312"/>
      <c r="B1098" s="296"/>
      <c r="C1098" s="304"/>
      <c r="D1098" s="304"/>
      <c r="E1098" s="296"/>
      <c r="F1098" s="2"/>
      <c r="G1098" s="19" t="s">
        <v>9</v>
      </c>
      <c r="H1098" s="58" t="s">
        <v>10</v>
      </c>
      <c r="I1098" s="298"/>
      <c r="M1098" s="3">
        <f t="shared" si="15"/>
        <v>0</v>
      </c>
    </row>
    <row r="1099" spans="1:13" ht="12.75">
      <c r="A1099" s="278" t="s">
        <v>13</v>
      </c>
      <c r="B1099" s="132"/>
      <c r="C1099" s="281">
        <v>41485</v>
      </c>
      <c r="D1099" s="309">
        <v>41588</v>
      </c>
      <c r="E1099" s="309">
        <v>29644</v>
      </c>
      <c r="F1099" s="27"/>
      <c r="G1099" s="25"/>
      <c r="H1099" s="35"/>
      <c r="I1099" s="159"/>
      <c r="M1099" s="3">
        <f t="shared" si="15"/>
        <v>0</v>
      </c>
    </row>
    <row r="1100" spans="1:13" ht="12.75">
      <c r="A1100" s="279"/>
      <c r="B1100" s="133"/>
      <c r="C1100" s="282"/>
      <c r="D1100" s="310"/>
      <c r="E1100" s="310"/>
      <c r="F1100" s="274" t="s">
        <v>211</v>
      </c>
      <c r="G1100" s="5" t="s">
        <v>38</v>
      </c>
      <c r="H1100" s="72">
        <v>4164</v>
      </c>
      <c r="I1100" s="160"/>
      <c r="M1100" s="3">
        <f aca="true" t="shared" si="16" ref="M1100:M1170">B1100</f>
        <v>0</v>
      </c>
    </row>
    <row r="1101" spans="1:13" ht="12.75">
      <c r="A1101" s="279"/>
      <c r="B1101" s="133"/>
      <c r="C1101" s="282"/>
      <c r="D1101" s="310"/>
      <c r="E1101" s="310"/>
      <c r="F1101" s="9" t="s">
        <v>105</v>
      </c>
      <c r="G1101" s="5" t="s">
        <v>28</v>
      </c>
      <c r="H1101" s="33">
        <v>1844</v>
      </c>
      <c r="I1101" s="159"/>
      <c r="M1101" s="3">
        <f t="shared" si="16"/>
        <v>0</v>
      </c>
    </row>
    <row r="1102" spans="1:13" ht="12.75">
      <c r="A1102" s="279"/>
      <c r="B1102" s="155">
        <v>2915.84</v>
      </c>
      <c r="C1102" s="282"/>
      <c r="D1102" s="310"/>
      <c r="E1102" s="310"/>
      <c r="F1102" s="5" t="s">
        <v>15</v>
      </c>
      <c r="G1102" s="5" t="s">
        <v>142</v>
      </c>
      <c r="H1102" s="33">
        <v>3685</v>
      </c>
      <c r="I1102" s="159">
        <f>B1102+E1099-H1109</f>
        <v>-53703.16</v>
      </c>
      <c r="M1102" s="3">
        <f t="shared" si="16"/>
        <v>2915.84</v>
      </c>
    </row>
    <row r="1103" spans="1:13" ht="12.75">
      <c r="A1103" s="279"/>
      <c r="B1103" s="155"/>
      <c r="C1103" s="282"/>
      <c r="D1103" s="310"/>
      <c r="E1103" s="310"/>
      <c r="F1103" s="5" t="s">
        <v>377</v>
      </c>
      <c r="G1103" s="5" t="s">
        <v>109</v>
      </c>
      <c r="H1103" s="33">
        <v>12842</v>
      </c>
      <c r="I1103" s="159"/>
      <c r="M1103" s="3"/>
    </row>
    <row r="1104" spans="1:13" ht="12.75">
      <c r="A1104" s="279"/>
      <c r="B1104" s="155"/>
      <c r="C1104" s="282"/>
      <c r="D1104" s="310"/>
      <c r="E1104" s="310"/>
      <c r="F1104" s="5" t="s">
        <v>277</v>
      </c>
      <c r="G1104" s="5" t="s">
        <v>203</v>
      </c>
      <c r="H1104" s="33">
        <v>940</v>
      </c>
      <c r="I1104" s="159"/>
      <c r="M1104" s="3"/>
    </row>
    <row r="1105" spans="1:13" ht="12.75">
      <c r="A1105" s="279"/>
      <c r="B1105" s="155"/>
      <c r="C1105" s="282"/>
      <c r="D1105" s="310"/>
      <c r="E1105" s="310"/>
      <c r="F1105" s="5" t="s">
        <v>54</v>
      </c>
      <c r="G1105" s="5" t="s">
        <v>1</v>
      </c>
      <c r="H1105" s="33">
        <v>2112</v>
      </c>
      <c r="I1105" s="159"/>
      <c r="M1105" s="3"/>
    </row>
    <row r="1106" spans="1:13" ht="25.5">
      <c r="A1106" s="279"/>
      <c r="B1106" s="155"/>
      <c r="C1106" s="282"/>
      <c r="D1106" s="310"/>
      <c r="E1106" s="310"/>
      <c r="F1106" s="9" t="s">
        <v>58</v>
      </c>
      <c r="G1106" s="5" t="s">
        <v>357</v>
      </c>
      <c r="H1106" s="33">
        <v>26525</v>
      </c>
      <c r="I1106" s="159"/>
      <c r="M1106" s="3"/>
    </row>
    <row r="1107" spans="1:13" ht="12.75">
      <c r="A1107" s="279"/>
      <c r="B1107" s="155"/>
      <c r="C1107" s="282"/>
      <c r="D1107" s="310"/>
      <c r="E1107" s="310"/>
      <c r="F1107" s="9" t="s">
        <v>266</v>
      </c>
      <c r="G1107" s="5" t="s">
        <v>179</v>
      </c>
      <c r="H1107" s="33">
        <v>33736</v>
      </c>
      <c r="I1107" s="159"/>
      <c r="M1107" s="3"/>
    </row>
    <row r="1108" spans="1:13" ht="25.5">
      <c r="A1108" s="279"/>
      <c r="B1108" s="133"/>
      <c r="C1108" s="282"/>
      <c r="D1108" s="310"/>
      <c r="E1108" s="310"/>
      <c r="F1108" s="9" t="s">
        <v>210</v>
      </c>
      <c r="G1108" s="5" t="s">
        <v>2</v>
      </c>
      <c r="H1108" s="33">
        <v>415</v>
      </c>
      <c r="I1108" s="159"/>
      <c r="M1108" s="3">
        <f t="shared" si="16"/>
        <v>0</v>
      </c>
    </row>
    <row r="1109" spans="1:13" ht="13.5" thickBot="1">
      <c r="A1109" s="280"/>
      <c r="B1109" s="134"/>
      <c r="C1109" s="308"/>
      <c r="D1109" s="311"/>
      <c r="E1109" s="311"/>
      <c r="F1109" s="15" t="s">
        <v>74</v>
      </c>
      <c r="G1109" s="17"/>
      <c r="H1109" s="242">
        <f>SUM(H1099:H1108)</f>
        <v>86263</v>
      </c>
      <c r="I1109" s="246"/>
      <c r="J1109" s="3">
        <f>H1109</f>
        <v>86263</v>
      </c>
      <c r="M1109" s="3">
        <f t="shared" si="16"/>
        <v>0</v>
      </c>
    </row>
    <row r="1110" spans="1:15" ht="13.5" thickBot="1">
      <c r="A1110" s="149"/>
      <c r="B1110" s="150"/>
      <c r="C1110" s="151"/>
      <c r="D1110" s="192"/>
      <c r="E1110" s="192"/>
      <c r="F1110" s="153"/>
      <c r="G1110" s="153"/>
      <c r="H1110" s="239"/>
      <c r="I1110" s="246"/>
      <c r="M1110" s="3">
        <f t="shared" si="16"/>
        <v>0</v>
      </c>
      <c r="N1110" s="3">
        <f>D1099</f>
        <v>41588</v>
      </c>
      <c r="O1110" s="3">
        <f>E1099</f>
        <v>29644</v>
      </c>
    </row>
    <row r="1111" ht="12.75">
      <c r="M1111" s="3">
        <f t="shared" si="16"/>
        <v>0</v>
      </c>
    </row>
    <row r="1112" spans="1:13" ht="12.75">
      <c r="A1112" s="8" t="s">
        <v>113</v>
      </c>
      <c r="B1112" s="8"/>
      <c r="C1112" s="12"/>
      <c r="D1112" s="3"/>
      <c r="E1112" s="3"/>
      <c r="M1112" s="3">
        <f t="shared" si="16"/>
        <v>0</v>
      </c>
    </row>
    <row r="1113" spans="1:13" ht="13.5" thickBot="1">
      <c r="A1113" t="s">
        <v>76</v>
      </c>
      <c r="C1113" s="37">
        <v>710.03</v>
      </c>
      <c r="D1113" s="3" t="s">
        <v>130</v>
      </c>
      <c r="E1113" s="3"/>
      <c r="M1113" s="3">
        <f t="shared" si="16"/>
        <v>0</v>
      </c>
    </row>
    <row r="1114" spans="1:13" ht="12.75" customHeight="1">
      <c r="A1114" s="303" t="s">
        <v>11</v>
      </c>
      <c r="B1114" s="295" t="s">
        <v>285</v>
      </c>
      <c r="C1114" s="295" t="s">
        <v>160</v>
      </c>
      <c r="D1114" s="295" t="s">
        <v>391</v>
      </c>
      <c r="E1114" s="295" t="s">
        <v>392</v>
      </c>
      <c r="F1114" s="10" t="s">
        <v>0</v>
      </c>
      <c r="G1114" s="299" t="s">
        <v>8</v>
      </c>
      <c r="H1114" s="300"/>
      <c r="I1114" s="297" t="s">
        <v>394</v>
      </c>
      <c r="M1114" s="3"/>
    </row>
    <row r="1115" spans="1:13" ht="27" customHeight="1" thickBot="1">
      <c r="A1115" s="312"/>
      <c r="B1115" s="304"/>
      <c r="C1115" s="304"/>
      <c r="D1115" s="304"/>
      <c r="E1115" s="296"/>
      <c r="F1115" s="2"/>
      <c r="G1115" s="19" t="s">
        <v>9</v>
      </c>
      <c r="H1115" s="58" t="s">
        <v>10</v>
      </c>
      <c r="I1115" s="298"/>
      <c r="M1115" s="3">
        <f t="shared" si="16"/>
        <v>0</v>
      </c>
    </row>
    <row r="1116" spans="1:13" ht="12.75">
      <c r="A1116" s="278" t="s">
        <v>13</v>
      </c>
      <c r="B1116" s="132"/>
      <c r="C1116" s="281">
        <v>32935</v>
      </c>
      <c r="D1116" s="309">
        <v>42100</v>
      </c>
      <c r="E1116" s="309">
        <v>46846</v>
      </c>
      <c r="F1116" s="32" t="s">
        <v>175</v>
      </c>
      <c r="G1116" s="25" t="s">
        <v>64</v>
      </c>
      <c r="H1116" s="62">
        <v>2331</v>
      </c>
      <c r="I1116" s="179"/>
      <c r="M1116" s="3">
        <f t="shared" si="16"/>
        <v>0</v>
      </c>
    </row>
    <row r="1117" spans="1:13" ht="25.5">
      <c r="A1117" s="279"/>
      <c r="B1117" s="155">
        <v>57475.21</v>
      </c>
      <c r="C1117" s="282"/>
      <c r="D1117" s="310"/>
      <c r="E1117" s="310"/>
      <c r="F1117" s="7" t="s">
        <v>17</v>
      </c>
      <c r="G1117" s="5" t="s">
        <v>1</v>
      </c>
      <c r="H1117" s="72">
        <v>696</v>
      </c>
      <c r="I1117" s="160">
        <f>B1117+E1116-H1120</f>
        <v>80202.20999999999</v>
      </c>
      <c r="M1117" s="3">
        <f t="shared" si="16"/>
        <v>57475.21</v>
      </c>
    </row>
    <row r="1118" spans="1:13" ht="12.75">
      <c r="A1118" s="279"/>
      <c r="B1118" s="133"/>
      <c r="C1118" s="282"/>
      <c r="D1118" s="310"/>
      <c r="E1118" s="310"/>
      <c r="F1118" s="5" t="s">
        <v>46</v>
      </c>
      <c r="G1118" s="19" t="s">
        <v>1</v>
      </c>
      <c r="H1118" s="87">
        <v>636</v>
      </c>
      <c r="I1118" s="160"/>
      <c r="M1118" s="3">
        <f t="shared" si="16"/>
        <v>0</v>
      </c>
    </row>
    <row r="1119" spans="1:13" ht="25.5">
      <c r="A1119" s="279"/>
      <c r="B1119" s="133"/>
      <c r="C1119" s="282"/>
      <c r="D1119" s="310"/>
      <c r="E1119" s="310"/>
      <c r="F1119" s="9" t="s">
        <v>58</v>
      </c>
      <c r="G1119" s="19" t="s">
        <v>2</v>
      </c>
      <c r="H1119" s="87">
        <v>20456</v>
      </c>
      <c r="I1119" s="160"/>
      <c r="M1119" s="3"/>
    </row>
    <row r="1120" spans="1:15" ht="13.5" thickBot="1">
      <c r="A1120" s="280"/>
      <c r="B1120" s="134"/>
      <c r="C1120" s="308"/>
      <c r="D1120" s="311"/>
      <c r="E1120" s="311"/>
      <c r="F1120" s="15" t="s">
        <v>74</v>
      </c>
      <c r="G1120" s="17"/>
      <c r="H1120" s="242">
        <f>SUM(H1116:H1119)</f>
        <v>24119</v>
      </c>
      <c r="I1120" s="246"/>
      <c r="J1120" s="3">
        <f>H1120</f>
        <v>24119</v>
      </c>
      <c r="M1120" s="3">
        <f t="shared" si="16"/>
        <v>0</v>
      </c>
      <c r="N1120" s="3">
        <f>D1116</f>
        <v>42100</v>
      </c>
      <c r="O1120" s="3">
        <f>E1116</f>
        <v>46846</v>
      </c>
    </row>
    <row r="1121" spans="3:13" s="18" customFormat="1" ht="12.75">
      <c r="C1121" s="38"/>
      <c r="D1121" s="197"/>
      <c r="E1121" s="197"/>
      <c r="H1121" s="52"/>
      <c r="I1121" s="52"/>
      <c r="M1121" s="3">
        <f t="shared" si="16"/>
        <v>0</v>
      </c>
    </row>
    <row r="1122" ht="12.75">
      <c r="M1122" s="3">
        <f t="shared" si="16"/>
        <v>0</v>
      </c>
    </row>
    <row r="1123" spans="1:13" ht="12.75">
      <c r="A1123" s="8" t="s">
        <v>114</v>
      </c>
      <c r="B1123" s="8"/>
      <c r="C1123" s="12"/>
      <c r="D1123" s="3"/>
      <c r="E1123" s="3"/>
      <c r="M1123" s="3">
        <f t="shared" si="16"/>
        <v>0</v>
      </c>
    </row>
    <row r="1124" spans="1:13" ht="13.5" thickBot="1">
      <c r="A1124" t="s">
        <v>76</v>
      </c>
      <c r="C1124" s="37">
        <v>375.38</v>
      </c>
      <c r="D1124" s="3" t="s">
        <v>130</v>
      </c>
      <c r="E1124" s="3"/>
      <c r="M1124" s="3">
        <f t="shared" si="16"/>
        <v>0</v>
      </c>
    </row>
    <row r="1125" spans="1:13" ht="12.75" customHeight="1">
      <c r="A1125" s="303" t="s">
        <v>11</v>
      </c>
      <c r="B1125" s="295" t="s">
        <v>285</v>
      </c>
      <c r="C1125" s="295" t="s">
        <v>160</v>
      </c>
      <c r="D1125" s="295" t="s">
        <v>391</v>
      </c>
      <c r="E1125" s="295" t="s">
        <v>392</v>
      </c>
      <c r="F1125" s="10" t="s">
        <v>0</v>
      </c>
      <c r="G1125" s="299" t="s">
        <v>8</v>
      </c>
      <c r="H1125" s="300"/>
      <c r="I1125" s="297" t="s">
        <v>394</v>
      </c>
      <c r="M1125" s="3"/>
    </row>
    <row r="1126" spans="1:13" ht="27.75" customHeight="1" thickBot="1">
      <c r="A1126" s="312"/>
      <c r="B1126" s="296"/>
      <c r="C1126" s="304"/>
      <c r="D1126" s="304"/>
      <c r="E1126" s="296"/>
      <c r="F1126" s="2"/>
      <c r="G1126" s="19" t="s">
        <v>9</v>
      </c>
      <c r="H1126" s="58" t="s">
        <v>10</v>
      </c>
      <c r="I1126" s="298"/>
      <c r="M1126" s="3">
        <f t="shared" si="16"/>
        <v>0</v>
      </c>
    </row>
    <row r="1127" spans="1:13" ht="12.75">
      <c r="A1127" s="278" t="s">
        <v>13</v>
      </c>
      <c r="B1127" s="132"/>
      <c r="C1127" s="355">
        <v>45230</v>
      </c>
      <c r="D1127" s="309">
        <v>22076</v>
      </c>
      <c r="E1127" s="309">
        <v>25605</v>
      </c>
      <c r="F1127" s="32"/>
      <c r="G1127" s="25"/>
      <c r="H1127" s="62"/>
      <c r="I1127" s="179"/>
      <c r="M1127" s="3">
        <f t="shared" si="16"/>
        <v>0</v>
      </c>
    </row>
    <row r="1128" spans="1:15" ht="13.5" thickBot="1">
      <c r="A1128" s="280"/>
      <c r="B1128" s="181">
        <v>1335.93</v>
      </c>
      <c r="C1128" s="357"/>
      <c r="D1128" s="311"/>
      <c r="E1128" s="311"/>
      <c r="F1128" s="15" t="s">
        <v>74</v>
      </c>
      <c r="G1128" s="17"/>
      <c r="H1128" s="242">
        <f>SUM(H1127:H1127)</f>
        <v>0</v>
      </c>
      <c r="I1128" s="246">
        <f>B1128+E1127-H1128</f>
        <v>26940.93</v>
      </c>
      <c r="J1128" s="3">
        <f>H1128</f>
        <v>0</v>
      </c>
      <c r="M1128" s="3">
        <f t="shared" si="16"/>
        <v>1335.93</v>
      </c>
      <c r="N1128" s="3">
        <f>D1127</f>
        <v>22076</v>
      </c>
      <c r="O1128" s="3">
        <f>E1127</f>
        <v>25605</v>
      </c>
    </row>
    <row r="1129" spans="3:13" s="18" customFormat="1" ht="12.75">
      <c r="C1129" s="38"/>
      <c r="D1129" s="197"/>
      <c r="E1129" s="197"/>
      <c r="H1129" s="52"/>
      <c r="I1129" s="52"/>
      <c r="M1129" s="3">
        <f t="shared" si="16"/>
        <v>0</v>
      </c>
    </row>
    <row r="1130" ht="12.75">
      <c r="M1130" s="3">
        <f t="shared" si="16"/>
        <v>0</v>
      </c>
    </row>
    <row r="1131" spans="1:13" ht="12.75">
      <c r="A1131" s="8" t="s">
        <v>115</v>
      </c>
      <c r="B1131" s="8"/>
      <c r="C1131" s="12"/>
      <c r="D1131" s="3"/>
      <c r="E1131" s="3"/>
      <c r="M1131" s="3">
        <f t="shared" si="16"/>
        <v>0</v>
      </c>
    </row>
    <row r="1132" spans="1:13" ht="13.5" thickBot="1">
      <c r="A1132" t="s">
        <v>76</v>
      </c>
      <c r="C1132" s="37">
        <v>710.45</v>
      </c>
      <c r="D1132" s="3" t="s">
        <v>130</v>
      </c>
      <c r="E1132" s="3"/>
      <c r="M1132" s="3">
        <f t="shared" si="16"/>
        <v>0</v>
      </c>
    </row>
    <row r="1133" spans="1:13" ht="12.75" customHeight="1">
      <c r="A1133" s="303" t="s">
        <v>11</v>
      </c>
      <c r="B1133" s="295" t="s">
        <v>285</v>
      </c>
      <c r="C1133" s="295" t="s">
        <v>160</v>
      </c>
      <c r="D1133" s="295" t="s">
        <v>391</v>
      </c>
      <c r="E1133" s="295" t="s">
        <v>392</v>
      </c>
      <c r="F1133" s="10" t="s">
        <v>0</v>
      </c>
      <c r="G1133" s="299" t="s">
        <v>8</v>
      </c>
      <c r="H1133" s="300"/>
      <c r="I1133" s="297" t="s">
        <v>394</v>
      </c>
      <c r="M1133" s="3"/>
    </row>
    <row r="1134" spans="1:13" ht="42" customHeight="1" thickBot="1">
      <c r="A1134" s="312"/>
      <c r="B1134" s="296"/>
      <c r="C1134" s="304"/>
      <c r="D1134" s="304"/>
      <c r="E1134" s="296"/>
      <c r="F1134" s="2"/>
      <c r="G1134" s="19" t="s">
        <v>9</v>
      </c>
      <c r="H1134" s="58" t="s">
        <v>10</v>
      </c>
      <c r="I1134" s="298"/>
      <c r="M1134" s="3">
        <f t="shared" si="16"/>
        <v>0</v>
      </c>
    </row>
    <row r="1135" spans="1:13" ht="12.75">
      <c r="A1135" s="278" t="s">
        <v>13</v>
      </c>
      <c r="B1135" s="132"/>
      <c r="C1135" s="281">
        <v>67095</v>
      </c>
      <c r="D1135" s="309">
        <v>42200</v>
      </c>
      <c r="E1135" s="309">
        <v>42775</v>
      </c>
      <c r="F1135" s="9" t="s">
        <v>212</v>
      </c>
      <c r="G1135" s="25" t="s">
        <v>28</v>
      </c>
      <c r="H1135" s="35">
        <v>2165</v>
      </c>
      <c r="I1135" s="159"/>
      <c r="M1135" s="3">
        <f t="shared" si="16"/>
        <v>0</v>
      </c>
    </row>
    <row r="1136" spans="1:13" ht="25.5">
      <c r="A1136" s="279"/>
      <c r="B1136" s="133"/>
      <c r="C1136" s="282"/>
      <c r="D1136" s="310"/>
      <c r="E1136" s="310"/>
      <c r="F1136" s="9" t="s">
        <v>165</v>
      </c>
      <c r="G1136" s="48" t="s">
        <v>378</v>
      </c>
      <c r="H1136" s="227">
        <v>8352</v>
      </c>
      <c r="I1136" s="159"/>
      <c r="M1136" s="3"/>
    </row>
    <row r="1137" spans="1:13" ht="13.5" thickBot="1">
      <c r="A1137" s="280"/>
      <c r="B1137" s="181">
        <v>-34481.1</v>
      </c>
      <c r="C1137" s="308"/>
      <c r="D1137" s="311"/>
      <c r="E1137" s="311"/>
      <c r="F1137" s="15" t="s">
        <v>74</v>
      </c>
      <c r="G1137" s="17"/>
      <c r="H1137" s="242">
        <f>SUM(H1135:H1136)</f>
        <v>10517</v>
      </c>
      <c r="I1137" s="248">
        <f>B1137+E1135-H1137</f>
        <v>-2223.0999999999985</v>
      </c>
      <c r="J1137" s="3">
        <f>H1137</f>
        <v>10517</v>
      </c>
      <c r="M1137" s="3">
        <f t="shared" si="16"/>
        <v>-34481.1</v>
      </c>
    </row>
    <row r="1138" spans="1:15" ht="13.5" thickBot="1">
      <c r="A1138" s="149"/>
      <c r="B1138" s="150"/>
      <c r="C1138" s="151"/>
      <c r="D1138" s="192"/>
      <c r="E1138" s="192"/>
      <c r="F1138" s="153"/>
      <c r="G1138" s="153"/>
      <c r="H1138" s="239"/>
      <c r="I1138" s="246"/>
      <c r="M1138" s="3">
        <f t="shared" si="16"/>
        <v>0</v>
      </c>
      <c r="N1138" s="3">
        <f>D1135</f>
        <v>42200</v>
      </c>
      <c r="O1138" s="3">
        <f>E1135</f>
        <v>42775</v>
      </c>
    </row>
    <row r="1139" ht="12.75">
      <c r="M1139" s="3">
        <f t="shared" si="16"/>
        <v>0</v>
      </c>
    </row>
    <row r="1140" spans="1:13" ht="12.75">
      <c r="A1140" s="8" t="s">
        <v>117</v>
      </c>
      <c r="B1140" s="8"/>
      <c r="C1140" s="12"/>
      <c r="D1140" s="3"/>
      <c r="E1140" s="3"/>
      <c r="M1140" s="3">
        <f t="shared" si="16"/>
        <v>0</v>
      </c>
    </row>
    <row r="1141" spans="1:13" ht="13.5" thickBot="1">
      <c r="A1141" t="s">
        <v>76</v>
      </c>
      <c r="C1141" s="37">
        <v>265.9</v>
      </c>
      <c r="D1141" s="3"/>
      <c r="E1141" s="3"/>
      <c r="M1141" s="3">
        <f t="shared" si="16"/>
        <v>0</v>
      </c>
    </row>
    <row r="1142" spans="1:13" ht="12.75" customHeight="1">
      <c r="A1142" s="303" t="s">
        <v>11</v>
      </c>
      <c r="B1142" s="295" t="s">
        <v>285</v>
      </c>
      <c r="C1142" s="295" t="s">
        <v>160</v>
      </c>
      <c r="D1142" s="295" t="s">
        <v>391</v>
      </c>
      <c r="E1142" s="295" t="s">
        <v>392</v>
      </c>
      <c r="F1142" s="10" t="s">
        <v>0</v>
      </c>
      <c r="G1142" s="299" t="s">
        <v>8</v>
      </c>
      <c r="H1142" s="300"/>
      <c r="I1142" s="297" t="s">
        <v>394</v>
      </c>
      <c r="M1142" s="3"/>
    </row>
    <row r="1143" spans="1:13" ht="27" customHeight="1" thickBot="1">
      <c r="A1143" s="312"/>
      <c r="B1143" s="296"/>
      <c r="C1143" s="304"/>
      <c r="D1143" s="304"/>
      <c r="E1143" s="296"/>
      <c r="F1143" s="2"/>
      <c r="G1143" s="19" t="s">
        <v>9</v>
      </c>
      <c r="H1143" s="58" t="s">
        <v>10</v>
      </c>
      <c r="I1143" s="298"/>
      <c r="M1143" s="3">
        <f t="shared" si="16"/>
        <v>0</v>
      </c>
    </row>
    <row r="1144" spans="1:13" ht="12.75">
      <c r="A1144" s="278" t="s">
        <v>13</v>
      </c>
      <c r="B1144" s="132"/>
      <c r="C1144" s="281"/>
      <c r="D1144" s="309">
        <v>15762</v>
      </c>
      <c r="E1144" s="309">
        <v>11838</v>
      </c>
      <c r="F1144" s="5" t="s">
        <v>379</v>
      </c>
      <c r="G1144" s="19" t="s">
        <v>2</v>
      </c>
      <c r="H1144" s="79">
        <v>1857</v>
      </c>
      <c r="I1144" s="159"/>
      <c r="M1144" s="3">
        <f t="shared" si="16"/>
        <v>0</v>
      </c>
    </row>
    <row r="1145" spans="1:13" ht="13.5" thickBot="1">
      <c r="A1145" s="280"/>
      <c r="B1145" s="181">
        <v>-5535.12</v>
      </c>
      <c r="C1145" s="308"/>
      <c r="D1145" s="311"/>
      <c r="E1145" s="311"/>
      <c r="F1145" s="15" t="s">
        <v>74</v>
      </c>
      <c r="G1145" s="17"/>
      <c r="H1145" s="242">
        <f>H1144</f>
        <v>1857</v>
      </c>
      <c r="I1145" s="248">
        <f>B1145+E1144-H1145</f>
        <v>4445.88</v>
      </c>
      <c r="J1145" s="3">
        <f>H1145</f>
        <v>1857</v>
      </c>
      <c r="M1145" s="3">
        <f t="shared" si="16"/>
        <v>-5535.12</v>
      </c>
    </row>
    <row r="1146" spans="1:15" ht="13.5" thickBot="1">
      <c r="A1146" s="149"/>
      <c r="B1146" s="150"/>
      <c r="C1146" s="151"/>
      <c r="D1146" s="192"/>
      <c r="E1146" s="192"/>
      <c r="F1146" s="153"/>
      <c r="G1146" s="153"/>
      <c r="H1146" s="239"/>
      <c r="I1146" s="246"/>
      <c r="M1146" s="3">
        <f t="shared" si="16"/>
        <v>0</v>
      </c>
      <c r="N1146" s="3">
        <f>D1144</f>
        <v>15762</v>
      </c>
      <c r="O1146" s="3">
        <f>E1144</f>
        <v>11838</v>
      </c>
    </row>
    <row r="1147" spans="1:13" ht="12.75">
      <c r="A1147" s="18"/>
      <c r="B1147" s="18"/>
      <c r="C1147" s="38"/>
      <c r="D1147" s="39"/>
      <c r="E1147" s="39"/>
      <c r="F1147" s="40"/>
      <c r="G1147" s="18"/>
      <c r="H1147" s="52"/>
      <c r="I1147" s="52"/>
      <c r="M1147" s="3">
        <f t="shared" si="16"/>
        <v>0</v>
      </c>
    </row>
    <row r="1148" spans="1:13" ht="12.75">
      <c r="A1148" s="18"/>
      <c r="B1148" s="18"/>
      <c r="C1148" s="38"/>
      <c r="D1148" s="39"/>
      <c r="E1148" s="39"/>
      <c r="F1148" s="40"/>
      <c r="G1148" s="18"/>
      <c r="H1148" s="52"/>
      <c r="I1148" s="52"/>
      <c r="M1148" s="3">
        <f t="shared" si="16"/>
        <v>0</v>
      </c>
    </row>
    <row r="1149" spans="1:13" ht="12.75">
      <c r="A1149" s="18"/>
      <c r="B1149" s="18"/>
      <c r="C1149" s="38"/>
      <c r="D1149" s="39"/>
      <c r="E1149" s="39"/>
      <c r="F1149" s="40"/>
      <c r="G1149" s="18"/>
      <c r="H1149" s="52"/>
      <c r="I1149" s="52"/>
      <c r="M1149" s="3">
        <f t="shared" si="16"/>
        <v>0</v>
      </c>
    </row>
    <row r="1150" spans="1:13" ht="12.75">
      <c r="A1150" s="18"/>
      <c r="B1150" s="18"/>
      <c r="C1150" s="38"/>
      <c r="D1150" s="39"/>
      <c r="E1150" s="39"/>
      <c r="F1150" s="40"/>
      <c r="G1150" s="18"/>
      <c r="H1150" s="52"/>
      <c r="I1150" s="52"/>
      <c r="M1150" s="3">
        <f t="shared" si="16"/>
        <v>0</v>
      </c>
    </row>
    <row r="1151" spans="1:13" ht="12.75">
      <c r="A1151" s="18"/>
      <c r="B1151" s="18"/>
      <c r="C1151" s="38"/>
      <c r="D1151" s="39"/>
      <c r="E1151" s="39"/>
      <c r="F1151" s="40"/>
      <c r="G1151" s="18"/>
      <c r="H1151" s="52"/>
      <c r="I1151" s="52"/>
      <c r="M1151" s="3">
        <f t="shared" si="16"/>
        <v>0</v>
      </c>
    </row>
    <row r="1152" spans="1:13" ht="12.75">
      <c r="A1152" s="18"/>
      <c r="B1152" s="18"/>
      <c r="C1152" s="38"/>
      <c r="D1152" s="39"/>
      <c r="E1152" s="39"/>
      <c r="F1152" s="40"/>
      <c r="G1152" s="18"/>
      <c r="H1152" s="52"/>
      <c r="I1152" s="52"/>
      <c r="M1152" s="3">
        <f t="shared" si="16"/>
        <v>0</v>
      </c>
    </row>
    <row r="1153" spans="1:13" ht="12.75">
      <c r="A1153" s="18"/>
      <c r="B1153" s="18"/>
      <c r="C1153" s="38"/>
      <c r="D1153" s="39"/>
      <c r="E1153" s="39"/>
      <c r="F1153" s="40"/>
      <c r="G1153" s="18"/>
      <c r="H1153" s="52"/>
      <c r="I1153" s="52"/>
      <c r="M1153" s="3">
        <f t="shared" si="16"/>
        <v>0</v>
      </c>
    </row>
    <row r="1154" spans="1:13" ht="12.75">
      <c r="A1154" s="18"/>
      <c r="B1154" s="18"/>
      <c r="C1154" s="38"/>
      <c r="D1154" s="39"/>
      <c r="E1154" s="39"/>
      <c r="F1154" s="40"/>
      <c r="G1154" s="18"/>
      <c r="H1154" s="52"/>
      <c r="I1154" s="52"/>
      <c r="M1154" s="3">
        <f t="shared" si="16"/>
        <v>0</v>
      </c>
    </row>
    <row r="1155" spans="1:13" ht="12.75">
      <c r="A1155" s="18"/>
      <c r="B1155" s="18"/>
      <c r="C1155" s="38"/>
      <c r="D1155" s="39"/>
      <c r="E1155" s="39"/>
      <c r="F1155" s="40"/>
      <c r="G1155" s="18"/>
      <c r="H1155" s="52"/>
      <c r="I1155" s="52"/>
      <c r="M1155" s="3">
        <f t="shared" si="16"/>
        <v>0</v>
      </c>
    </row>
    <row r="1156" spans="1:13" ht="12.75">
      <c r="A1156" s="18"/>
      <c r="B1156" s="18"/>
      <c r="C1156" s="38"/>
      <c r="D1156" s="39"/>
      <c r="E1156" s="39"/>
      <c r="F1156" s="40"/>
      <c r="G1156" s="18"/>
      <c r="H1156" s="52"/>
      <c r="I1156" s="52"/>
      <c r="M1156" s="3">
        <f t="shared" si="16"/>
        <v>0</v>
      </c>
    </row>
    <row r="1157" spans="1:13" ht="12.75">
      <c r="A1157" s="18"/>
      <c r="B1157" s="18"/>
      <c r="C1157" s="38"/>
      <c r="D1157" s="39"/>
      <c r="E1157" s="39"/>
      <c r="F1157" s="40"/>
      <c r="G1157" s="18"/>
      <c r="H1157" s="52"/>
      <c r="I1157" s="52"/>
      <c r="M1157" s="3">
        <f t="shared" si="16"/>
        <v>0</v>
      </c>
    </row>
    <row r="1158" spans="1:13" ht="12.75">
      <c r="A1158" s="18"/>
      <c r="B1158" s="18"/>
      <c r="C1158" s="38"/>
      <c r="D1158" s="39"/>
      <c r="E1158" s="39"/>
      <c r="F1158" s="40"/>
      <c r="G1158" s="18"/>
      <c r="H1158" s="52"/>
      <c r="I1158" s="52"/>
      <c r="M1158" s="3">
        <f t="shared" si="16"/>
        <v>0</v>
      </c>
    </row>
    <row r="1159" spans="1:13" ht="12.75">
      <c r="A1159" s="18"/>
      <c r="B1159" s="18"/>
      <c r="C1159" s="38"/>
      <c r="D1159" s="39"/>
      <c r="E1159" s="39"/>
      <c r="F1159" s="40"/>
      <c r="G1159" s="18"/>
      <c r="H1159" s="52"/>
      <c r="I1159" s="52"/>
      <c r="M1159" s="3">
        <f t="shared" si="16"/>
        <v>0</v>
      </c>
    </row>
    <row r="1160" ht="12.75">
      <c r="M1160" s="3">
        <f t="shared" si="16"/>
        <v>0</v>
      </c>
    </row>
    <row r="1161" spans="1:13" ht="12.75">
      <c r="A1161" s="8" t="s">
        <v>118</v>
      </c>
      <c r="B1161" s="8"/>
      <c r="C1161" s="12"/>
      <c r="D1161" s="3"/>
      <c r="E1161" s="3"/>
      <c r="M1161" s="3">
        <f t="shared" si="16"/>
        <v>0</v>
      </c>
    </row>
    <row r="1162" spans="1:13" ht="15.75" thickBot="1">
      <c r="A1162" t="s">
        <v>76</v>
      </c>
      <c r="C1162" s="85">
        <v>4588.46</v>
      </c>
      <c r="D1162" s="3" t="s">
        <v>130</v>
      </c>
      <c r="E1162" s="3"/>
      <c r="M1162" s="3">
        <f t="shared" si="16"/>
        <v>0</v>
      </c>
    </row>
    <row r="1163" spans="1:13" ht="12.75" customHeight="1">
      <c r="A1163" s="303" t="s">
        <v>11</v>
      </c>
      <c r="B1163" s="295" t="s">
        <v>285</v>
      </c>
      <c r="C1163" s="295" t="s">
        <v>160</v>
      </c>
      <c r="D1163" s="295" t="s">
        <v>391</v>
      </c>
      <c r="E1163" s="295" t="s">
        <v>392</v>
      </c>
      <c r="F1163" s="10" t="s">
        <v>0</v>
      </c>
      <c r="G1163" s="299" t="s">
        <v>8</v>
      </c>
      <c r="H1163" s="300"/>
      <c r="I1163" s="297" t="s">
        <v>394</v>
      </c>
      <c r="M1163" s="3"/>
    </row>
    <row r="1164" spans="1:13" ht="42.75" customHeight="1" thickBot="1">
      <c r="A1164" s="312"/>
      <c r="B1164" s="296"/>
      <c r="C1164" s="304"/>
      <c r="D1164" s="304"/>
      <c r="E1164" s="296"/>
      <c r="F1164" s="2"/>
      <c r="G1164" s="19" t="s">
        <v>9</v>
      </c>
      <c r="H1164" s="58" t="s">
        <v>10</v>
      </c>
      <c r="I1164" s="298"/>
      <c r="M1164" s="3">
        <f t="shared" si="16"/>
        <v>0</v>
      </c>
    </row>
    <row r="1165" spans="1:13" ht="12.75">
      <c r="A1165" s="278" t="s">
        <v>13</v>
      </c>
      <c r="B1165" s="132"/>
      <c r="C1165" s="355">
        <v>164972</v>
      </c>
      <c r="D1165" s="355">
        <v>272319</v>
      </c>
      <c r="E1165" s="355">
        <v>254354</v>
      </c>
      <c r="F1165" s="31" t="s">
        <v>4</v>
      </c>
      <c r="G1165" s="25" t="s">
        <v>288</v>
      </c>
      <c r="H1165" s="62">
        <v>151810</v>
      </c>
      <c r="I1165" s="179"/>
      <c r="M1165" s="3">
        <f t="shared" si="16"/>
        <v>0</v>
      </c>
    </row>
    <row r="1166" spans="1:13" ht="25.5">
      <c r="A1166" s="279"/>
      <c r="B1166" s="133"/>
      <c r="C1166" s="356"/>
      <c r="D1166" s="356"/>
      <c r="E1166" s="356"/>
      <c r="F1166" s="63" t="s">
        <v>213</v>
      </c>
      <c r="G1166" s="23" t="s">
        <v>29</v>
      </c>
      <c r="H1166" s="82">
        <v>4808</v>
      </c>
      <c r="I1166" s="160"/>
      <c r="M1166" s="3">
        <f t="shared" si="16"/>
        <v>0</v>
      </c>
    </row>
    <row r="1167" spans="1:13" ht="25.5">
      <c r="A1167" s="279"/>
      <c r="B1167" s="133"/>
      <c r="C1167" s="356"/>
      <c r="D1167" s="356"/>
      <c r="E1167" s="356"/>
      <c r="F1167" s="9" t="s">
        <v>146</v>
      </c>
      <c r="G1167" s="5" t="s">
        <v>189</v>
      </c>
      <c r="H1167" s="33">
        <v>1394</v>
      </c>
      <c r="I1167" s="159"/>
      <c r="M1167" s="3">
        <f t="shared" si="16"/>
        <v>0</v>
      </c>
    </row>
    <row r="1168" spans="1:13" ht="12.75">
      <c r="A1168" s="279"/>
      <c r="B1168" s="133"/>
      <c r="C1168" s="356"/>
      <c r="D1168" s="356"/>
      <c r="E1168" s="356"/>
      <c r="F1168" s="9" t="s">
        <v>49</v>
      </c>
      <c r="G1168" s="5" t="s">
        <v>68</v>
      </c>
      <c r="H1168" s="33">
        <v>21904</v>
      </c>
      <c r="I1168" s="159"/>
      <c r="M1168" s="3">
        <f t="shared" si="16"/>
        <v>0</v>
      </c>
    </row>
    <row r="1169" spans="1:13" ht="12.75">
      <c r="A1169" s="279"/>
      <c r="B1169" s="155">
        <v>151575.27</v>
      </c>
      <c r="C1169" s="356"/>
      <c r="D1169" s="356"/>
      <c r="E1169" s="356"/>
      <c r="F1169" s="9" t="s">
        <v>62</v>
      </c>
      <c r="G1169" s="5" t="s">
        <v>50</v>
      </c>
      <c r="H1169" s="33">
        <v>3282</v>
      </c>
      <c r="I1169" s="159">
        <f>B1169+E1165-H1175</f>
        <v>210376.27000000002</v>
      </c>
      <c r="M1169" s="3">
        <f t="shared" si="16"/>
        <v>151575.27</v>
      </c>
    </row>
    <row r="1170" spans="1:13" ht="12.75">
      <c r="A1170" s="279"/>
      <c r="B1170" s="133"/>
      <c r="C1170" s="356"/>
      <c r="D1170" s="356"/>
      <c r="E1170" s="356"/>
      <c r="F1170" s="5" t="s">
        <v>15</v>
      </c>
      <c r="G1170" s="5" t="s">
        <v>107</v>
      </c>
      <c r="H1170" s="33">
        <v>3133</v>
      </c>
      <c r="I1170" s="159"/>
      <c r="M1170" s="3">
        <f t="shared" si="16"/>
        <v>0</v>
      </c>
    </row>
    <row r="1171" spans="1:13" ht="12.75">
      <c r="A1171" s="279"/>
      <c r="B1171" s="133"/>
      <c r="C1171" s="356"/>
      <c r="D1171" s="356"/>
      <c r="E1171" s="356"/>
      <c r="F1171" s="5" t="s">
        <v>214</v>
      </c>
      <c r="G1171" s="5" t="s">
        <v>176</v>
      </c>
      <c r="H1171" s="33">
        <v>3201</v>
      </c>
      <c r="I1171" s="159"/>
      <c r="M1171" s="3">
        <f aca="true" t="shared" si="17" ref="M1171:M1239">B1171</f>
        <v>0</v>
      </c>
    </row>
    <row r="1172" spans="1:13" ht="25.5">
      <c r="A1172" s="279"/>
      <c r="B1172" s="133"/>
      <c r="C1172" s="356"/>
      <c r="D1172" s="356"/>
      <c r="E1172" s="356"/>
      <c r="F1172" s="7" t="s">
        <v>17</v>
      </c>
      <c r="G1172" s="5" t="s">
        <v>138</v>
      </c>
      <c r="H1172" s="33">
        <v>1073</v>
      </c>
      <c r="I1172" s="159"/>
      <c r="M1172" s="3">
        <f t="shared" si="17"/>
        <v>0</v>
      </c>
    </row>
    <row r="1173" spans="1:13" ht="12.75">
      <c r="A1173" s="279"/>
      <c r="B1173" s="133"/>
      <c r="C1173" s="356"/>
      <c r="D1173" s="356"/>
      <c r="E1173" s="356"/>
      <c r="F1173" s="5" t="s">
        <v>46</v>
      </c>
      <c r="G1173" s="5" t="s">
        <v>107</v>
      </c>
      <c r="H1173" s="33">
        <v>4948</v>
      </c>
      <c r="I1173" s="159"/>
      <c r="M1173" s="3">
        <f t="shared" si="17"/>
        <v>0</v>
      </c>
    </row>
    <row r="1174" spans="1:13" ht="12.75">
      <c r="A1174" s="279"/>
      <c r="B1174" s="133"/>
      <c r="C1174" s="356"/>
      <c r="D1174" s="356"/>
      <c r="E1174" s="356"/>
      <c r="F1174" s="5" t="s">
        <v>18</v>
      </c>
      <c r="G1174" s="5"/>
      <c r="H1174" s="33"/>
      <c r="I1174" s="159"/>
      <c r="M1174" s="3">
        <f t="shared" si="17"/>
        <v>0</v>
      </c>
    </row>
    <row r="1175" spans="1:15" ht="13.5" thickBot="1">
      <c r="A1175" s="280"/>
      <c r="B1175" s="134"/>
      <c r="C1175" s="357"/>
      <c r="D1175" s="357"/>
      <c r="E1175" s="357"/>
      <c r="F1175" s="15" t="s">
        <v>74</v>
      </c>
      <c r="G1175" s="17"/>
      <c r="H1175" s="242">
        <f>SUM(H1165:H1174)</f>
        <v>195553</v>
      </c>
      <c r="I1175" s="246"/>
      <c r="J1175" s="3">
        <f>H1175</f>
        <v>195553</v>
      </c>
      <c r="M1175" s="3">
        <f t="shared" si="17"/>
        <v>0</v>
      </c>
      <c r="N1175" s="3">
        <f>D1165</f>
        <v>272319</v>
      </c>
      <c r="O1175" s="3">
        <f>E1165</f>
        <v>254354</v>
      </c>
    </row>
    <row r="1176" spans="1:13" ht="12.75">
      <c r="A1176" s="18"/>
      <c r="B1176" s="18"/>
      <c r="C1176" s="38"/>
      <c r="D1176" s="39"/>
      <c r="E1176" s="39"/>
      <c r="F1176" s="40"/>
      <c r="G1176" s="18"/>
      <c r="H1176" s="52"/>
      <c r="I1176" s="52"/>
      <c r="M1176" s="3">
        <f t="shared" si="17"/>
        <v>0</v>
      </c>
    </row>
    <row r="1177" spans="1:13" ht="12.75">
      <c r="A1177" s="18"/>
      <c r="B1177" s="18"/>
      <c r="C1177" s="38"/>
      <c r="D1177" s="39"/>
      <c r="E1177" s="39"/>
      <c r="F1177" s="40"/>
      <c r="G1177" s="18"/>
      <c r="H1177" s="52"/>
      <c r="I1177" s="52"/>
      <c r="M1177" s="3">
        <f t="shared" si="17"/>
        <v>0</v>
      </c>
    </row>
    <row r="1178" spans="1:13" ht="12.75">
      <c r="A1178" s="18"/>
      <c r="B1178" s="18"/>
      <c r="C1178" s="38"/>
      <c r="D1178" s="39"/>
      <c r="E1178" s="39"/>
      <c r="F1178" s="40"/>
      <c r="G1178" s="18"/>
      <c r="H1178" s="52"/>
      <c r="I1178" s="52"/>
      <c r="M1178" s="3">
        <f t="shared" si="17"/>
        <v>0</v>
      </c>
    </row>
    <row r="1179" spans="1:13" ht="12.75">
      <c r="A1179" s="18"/>
      <c r="B1179" s="18"/>
      <c r="C1179" s="38"/>
      <c r="D1179" s="39"/>
      <c r="E1179" s="39"/>
      <c r="F1179" s="40"/>
      <c r="G1179" s="18"/>
      <c r="H1179" s="52"/>
      <c r="I1179" s="52"/>
      <c r="M1179" s="3">
        <f t="shared" si="17"/>
        <v>0</v>
      </c>
    </row>
    <row r="1180" spans="1:13" ht="12.75">
      <c r="A1180" s="18"/>
      <c r="B1180" s="18"/>
      <c r="C1180" s="38"/>
      <c r="D1180" s="39"/>
      <c r="E1180" s="39"/>
      <c r="F1180" s="40"/>
      <c r="G1180" s="18"/>
      <c r="H1180" s="52"/>
      <c r="I1180" s="52"/>
      <c r="M1180" s="3">
        <f t="shared" si="17"/>
        <v>0</v>
      </c>
    </row>
    <row r="1181" spans="1:13" ht="12.75">
      <c r="A1181" s="18"/>
      <c r="B1181" s="18"/>
      <c r="C1181" s="38"/>
      <c r="D1181" s="39"/>
      <c r="E1181" s="39"/>
      <c r="F1181" s="40"/>
      <c r="G1181" s="18"/>
      <c r="H1181" s="52"/>
      <c r="I1181" s="52"/>
      <c r="M1181" s="3">
        <f t="shared" si="17"/>
        <v>0</v>
      </c>
    </row>
    <row r="1182" spans="1:13" ht="12.75">
      <c r="A1182" s="18"/>
      <c r="B1182" s="18"/>
      <c r="C1182" s="38"/>
      <c r="D1182" s="39"/>
      <c r="E1182" s="39"/>
      <c r="F1182" s="40"/>
      <c r="G1182" s="18"/>
      <c r="H1182" s="52"/>
      <c r="I1182" s="52"/>
      <c r="M1182" s="3">
        <f t="shared" si="17"/>
        <v>0</v>
      </c>
    </row>
    <row r="1183" spans="1:13" ht="12.75">
      <c r="A1183" s="18"/>
      <c r="B1183" s="18"/>
      <c r="C1183" s="38"/>
      <c r="D1183" s="39"/>
      <c r="E1183" s="39"/>
      <c r="F1183" s="40"/>
      <c r="G1183" s="18"/>
      <c r="H1183" s="52"/>
      <c r="I1183" s="52"/>
      <c r="M1183" s="3">
        <f t="shared" si="17"/>
        <v>0</v>
      </c>
    </row>
    <row r="1184" spans="1:13" ht="12.75">
      <c r="A1184" s="18"/>
      <c r="B1184" s="18"/>
      <c r="C1184" s="38"/>
      <c r="D1184" s="39"/>
      <c r="E1184" s="39"/>
      <c r="F1184" s="40"/>
      <c r="G1184" s="18"/>
      <c r="H1184" s="52"/>
      <c r="I1184" s="52"/>
      <c r="M1184" s="3">
        <f t="shared" si="17"/>
        <v>0</v>
      </c>
    </row>
    <row r="1185" spans="1:13" ht="12.75">
      <c r="A1185" s="18"/>
      <c r="B1185" s="18"/>
      <c r="C1185" s="38"/>
      <c r="D1185" s="39"/>
      <c r="E1185" s="39"/>
      <c r="F1185" s="40"/>
      <c r="G1185" s="18"/>
      <c r="H1185" s="52"/>
      <c r="I1185" s="52"/>
      <c r="M1185" s="3">
        <f t="shared" si="17"/>
        <v>0</v>
      </c>
    </row>
    <row r="1186" spans="1:13" ht="12.75">
      <c r="A1186" s="18"/>
      <c r="B1186" s="18"/>
      <c r="C1186" s="38"/>
      <c r="D1186" s="39"/>
      <c r="E1186" s="39"/>
      <c r="F1186" s="40"/>
      <c r="G1186" s="18"/>
      <c r="H1186" s="52"/>
      <c r="I1186" s="52"/>
      <c r="M1186" s="3">
        <f t="shared" si="17"/>
        <v>0</v>
      </c>
    </row>
    <row r="1187" spans="1:13" ht="12.75">
      <c r="A1187" s="18"/>
      <c r="B1187" s="18"/>
      <c r="C1187" s="38"/>
      <c r="D1187" s="39"/>
      <c r="E1187" s="39"/>
      <c r="F1187" s="40"/>
      <c r="G1187" s="18"/>
      <c r="H1187" s="52"/>
      <c r="I1187" s="52"/>
      <c r="M1187" s="3">
        <f t="shared" si="17"/>
        <v>0</v>
      </c>
    </row>
    <row r="1188" spans="1:13" ht="12.75">
      <c r="A1188" s="18"/>
      <c r="B1188" s="18"/>
      <c r="C1188" s="38"/>
      <c r="D1188" s="39"/>
      <c r="E1188" s="39"/>
      <c r="F1188" s="40"/>
      <c r="G1188" s="18"/>
      <c r="H1188" s="52"/>
      <c r="I1188" s="52"/>
      <c r="M1188" s="3">
        <f t="shared" si="17"/>
        <v>0</v>
      </c>
    </row>
    <row r="1189" spans="1:13" ht="12.75">
      <c r="A1189" s="18"/>
      <c r="B1189" s="18"/>
      <c r="C1189" s="38"/>
      <c r="D1189" s="39"/>
      <c r="E1189" s="39"/>
      <c r="F1189" s="40"/>
      <c r="G1189" s="18"/>
      <c r="H1189" s="52"/>
      <c r="I1189" s="52"/>
      <c r="M1189" s="3">
        <f t="shared" si="17"/>
        <v>0</v>
      </c>
    </row>
    <row r="1190" spans="1:13" ht="12.75">
      <c r="A1190" s="18"/>
      <c r="B1190" s="18"/>
      <c r="C1190" s="38"/>
      <c r="D1190" s="39"/>
      <c r="E1190" s="39"/>
      <c r="F1190" s="40"/>
      <c r="G1190" s="18"/>
      <c r="H1190" s="52"/>
      <c r="I1190" s="52"/>
      <c r="M1190" s="3">
        <f t="shared" si="17"/>
        <v>0</v>
      </c>
    </row>
    <row r="1191" spans="1:13" ht="12.75">
      <c r="A1191" s="18"/>
      <c r="B1191" s="18"/>
      <c r="C1191" s="38"/>
      <c r="D1191" s="39"/>
      <c r="E1191" s="39"/>
      <c r="F1191" s="40"/>
      <c r="G1191" s="18"/>
      <c r="H1191" s="52"/>
      <c r="I1191" s="52"/>
      <c r="M1191" s="3">
        <f t="shared" si="17"/>
        <v>0</v>
      </c>
    </row>
    <row r="1192" spans="1:13" ht="12.75">
      <c r="A1192" s="18"/>
      <c r="B1192" s="18"/>
      <c r="C1192" s="38"/>
      <c r="D1192" s="39"/>
      <c r="E1192" s="39"/>
      <c r="F1192" s="40"/>
      <c r="G1192" s="18"/>
      <c r="H1192" s="52"/>
      <c r="I1192" s="52"/>
      <c r="M1192" s="3">
        <f t="shared" si="17"/>
        <v>0</v>
      </c>
    </row>
    <row r="1193" spans="1:13" ht="12.75">
      <c r="A1193" s="18"/>
      <c r="B1193" s="18"/>
      <c r="C1193" s="38"/>
      <c r="D1193" s="39"/>
      <c r="E1193" s="39"/>
      <c r="F1193" s="40"/>
      <c r="G1193" s="18"/>
      <c r="H1193" s="52"/>
      <c r="I1193" s="52"/>
      <c r="M1193" s="3">
        <f t="shared" si="17"/>
        <v>0</v>
      </c>
    </row>
    <row r="1194" spans="1:13" ht="12.75">
      <c r="A1194" s="18"/>
      <c r="B1194" s="18"/>
      <c r="C1194" s="38"/>
      <c r="D1194" s="39"/>
      <c r="E1194" s="39"/>
      <c r="F1194" s="40"/>
      <c r="G1194" s="18"/>
      <c r="H1194" s="52"/>
      <c r="I1194" s="52"/>
      <c r="M1194" s="3">
        <f t="shared" si="17"/>
        <v>0</v>
      </c>
    </row>
    <row r="1195" spans="1:13" s="49" customFormat="1" ht="12.75">
      <c r="A1195" s="50"/>
      <c r="B1195" s="50"/>
      <c r="C1195" s="51"/>
      <c r="D1195" s="52"/>
      <c r="E1195" s="52"/>
      <c r="F1195" s="53"/>
      <c r="G1195" s="50"/>
      <c r="H1195" s="52"/>
      <c r="I1195" s="52"/>
      <c r="M1195" s="3">
        <f t="shared" si="17"/>
        <v>0</v>
      </c>
    </row>
    <row r="1196" spans="6:13" ht="18">
      <c r="F1196" s="101"/>
      <c r="M1196" s="3">
        <f t="shared" si="17"/>
        <v>0</v>
      </c>
    </row>
    <row r="1197" spans="1:13" ht="12.75">
      <c r="A1197" s="8" t="s">
        <v>119</v>
      </c>
      <c r="B1197" s="8"/>
      <c r="C1197" s="12"/>
      <c r="D1197" s="3"/>
      <c r="E1197" s="3"/>
      <c r="M1197" s="3">
        <f t="shared" si="17"/>
        <v>0</v>
      </c>
    </row>
    <row r="1198" spans="1:13" ht="13.5" thickBot="1">
      <c r="A1198" t="s">
        <v>76</v>
      </c>
      <c r="C1198" s="37">
        <v>8373.15</v>
      </c>
      <c r="D1198" s="3" t="s">
        <v>130</v>
      </c>
      <c r="E1198" s="3"/>
      <c r="M1198" s="3">
        <f t="shared" si="17"/>
        <v>0</v>
      </c>
    </row>
    <row r="1199" spans="1:13" ht="12.75" customHeight="1">
      <c r="A1199" s="303" t="s">
        <v>11</v>
      </c>
      <c r="B1199" s="295" t="s">
        <v>285</v>
      </c>
      <c r="C1199" s="295" t="s">
        <v>160</v>
      </c>
      <c r="D1199" s="295" t="s">
        <v>391</v>
      </c>
      <c r="E1199" s="295" t="s">
        <v>392</v>
      </c>
      <c r="F1199" s="10" t="s">
        <v>0</v>
      </c>
      <c r="G1199" s="299" t="s">
        <v>8</v>
      </c>
      <c r="H1199" s="300"/>
      <c r="I1199" s="297" t="s">
        <v>394</v>
      </c>
      <c r="M1199" s="3"/>
    </row>
    <row r="1200" spans="1:13" ht="39.75" customHeight="1" thickBot="1">
      <c r="A1200" s="312"/>
      <c r="B1200" s="296"/>
      <c r="C1200" s="304"/>
      <c r="D1200" s="304"/>
      <c r="E1200" s="296"/>
      <c r="F1200" s="2"/>
      <c r="G1200" s="19" t="s">
        <v>9</v>
      </c>
      <c r="H1200" s="58" t="s">
        <v>10</v>
      </c>
      <c r="I1200" s="298"/>
      <c r="M1200" s="3">
        <f t="shared" si="17"/>
        <v>0</v>
      </c>
    </row>
    <row r="1201" spans="1:13" ht="25.5">
      <c r="A1201" s="278" t="s">
        <v>13</v>
      </c>
      <c r="B1201" s="132"/>
      <c r="C1201" s="281">
        <v>247640</v>
      </c>
      <c r="D1201" s="309">
        <v>497412</v>
      </c>
      <c r="E1201" s="309">
        <v>466754</v>
      </c>
      <c r="F1201" s="31" t="s">
        <v>77</v>
      </c>
      <c r="G1201" s="212" t="s">
        <v>305</v>
      </c>
      <c r="H1201" s="62">
        <v>78881</v>
      </c>
      <c r="I1201" s="160"/>
      <c r="M1201" s="3">
        <f t="shared" si="17"/>
        <v>0</v>
      </c>
    </row>
    <row r="1202" spans="1:13" ht="12.75">
      <c r="A1202" s="279"/>
      <c r="B1202" s="133"/>
      <c r="C1202" s="282"/>
      <c r="D1202" s="310"/>
      <c r="E1202" s="310"/>
      <c r="F1202" s="30" t="s">
        <v>73</v>
      </c>
      <c r="G1202" s="5" t="s">
        <v>309</v>
      </c>
      <c r="H1202" s="72">
        <v>347827</v>
      </c>
      <c r="I1202" s="160"/>
      <c r="M1202" s="3">
        <f t="shared" si="17"/>
        <v>0</v>
      </c>
    </row>
    <row r="1203" spans="1:13" ht="12.75">
      <c r="A1203" s="279"/>
      <c r="B1203" s="133"/>
      <c r="C1203" s="282"/>
      <c r="D1203" s="310"/>
      <c r="E1203" s="310"/>
      <c r="F1203" s="30" t="s">
        <v>286</v>
      </c>
      <c r="G1203" s="5" t="s">
        <v>289</v>
      </c>
      <c r="H1203" s="72">
        <v>62519</v>
      </c>
      <c r="I1203" s="160"/>
      <c r="M1203" s="3">
        <f t="shared" si="17"/>
        <v>0</v>
      </c>
    </row>
    <row r="1204" spans="1:22" ht="12.75">
      <c r="A1204" s="279"/>
      <c r="B1204" s="133"/>
      <c r="C1204" s="282"/>
      <c r="D1204" s="310"/>
      <c r="E1204" s="310"/>
      <c r="F1204" s="30"/>
      <c r="G1204" s="5"/>
      <c r="H1204" s="72"/>
      <c r="I1204" s="160"/>
      <c r="M1204" s="3">
        <f t="shared" si="17"/>
        <v>0</v>
      </c>
      <c r="R1204" s="213" t="s">
        <v>233</v>
      </c>
      <c r="S1204" s="214" t="s">
        <v>16</v>
      </c>
      <c r="T1204" s="215">
        <v>13765</v>
      </c>
      <c r="U1204" s="216"/>
      <c r="V1204" t="s">
        <v>306</v>
      </c>
    </row>
    <row r="1205" spans="1:21" ht="12.75">
      <c r="A1205" s="279"/>
      <c r="B1205" s="133"/>
      <c r="C1205" s="282"/>
      <c r="D1205" s="310"/>
      <c r="E1205" s="310"/>
      <c r="F1205" s="30" t="s">
        <v>380</v>
      </c>
      <c r="G1205" s="5" t="s">
        <v>303</v>
      </c>
      <c r="H1205" s="72">
        <v>247082</v>
      </c>
      <c r="I1205" s="160"/>
      <c r="M1205" s="3"/>
      <c r="R1205" s="216"/>
      <c r="S1205" s="216"/>
      <c r="T1205" s="216"/>
      <c r="U1205" s="216"/>
    </row>
    <row r="1206" spans="1:22" ht="12.75">
      <c r="A1206" s="279"/>
      <c r="B1206" s="133"/>
      <c r="C1206" s="282"/>
      <c r="D1206" s="310"/>
      <c r="E1206" s="310"/>
      <c r="F1206" s="9" t="s">
        <v>141</v>
      </c>
      <c r="G1206" s="5" t="s">
        <v>2</v>
      </c>
      <c r="H1206" s="33">
        <v>106777</v>
      </c>
      <c r="I1206" s="159"/>
      <c r="M1206" s="3">
        <f t="shared" si="17"/>
        <v>0</v>
      </c>
      <c r="R1206" s="216" t="s">
        <v>307</v>
      </c>
      <c r="S1206" s="216"/>
      <c r="T1206" s="216"/>
      <c r="U1206" s="216"/>
      <c r="V1206" s="216" t="s">
        <v>308</v>
      </c>
    </row>
    <row r="1207" spans="1:22" ht="12.75">
      <c r="A1207" s="279"/>
      <c r="B1207" s="133"/>
      <c r="C1207" s="282"/>
      <c r="D1207" s="310"/>
      <c r="E1207" s="310"/>
      <c r="F1207" s="9" t="s">
        <v>147</v>
      </c>
      <c r="G1207" s="5" t="s">
        <v>79</v>
      </c>
      <c r="H1207" s="33">
        <v>991</v>
      </c>
      <c r="I1207" s="159"/>
      <c r="M1207" s="3">
        <f t="shared" si="17"/>
        <v>0</v>
      </c>
      <c r="R1207" s="216"/>
      <c r="S1207" s="216"/>
      <c r="T1207" s="216"/>
      <c r="U1207" s="216"/>
      <c r="V1207" s="216"/>
    </row>
    <row r="1208" spans="1:13" ht="25.5">
      <c r="A1208" s="279"/>
      <c r="B1208" s="155">
        <v>203240.95</v>
      </c>
      <c r="C1208" s="282"/>
      <c r="D1208" s="310"/>
      <c r="E1208" s="310"/>
      <c r="F1208" s="9" t="s">
        <v>146</v>
      </c>
      <c r="G1208" s="5" t="s">
        <v>275</v>
      </c>
      <c r="H1208" s="33">
        <v>3893</v>
      </c>
      <c r="I1208" s="159">
        <f>B1208+E1201-H1220</f>
        <v>-244042.05000000005</v>
      </c>
      <c r="M1208" s="3">
        <f t="shared" si="17"/>
        <v>203240.95</v>
      </c>
    </row>
    <row r="1209" spans="1:13" ht="25.5">
      <c r="A1209" s="279"/>
      <c r="B1209" s="155"/>
      <c r="C1209" s="282"/>
      <c r="D1209" s="310"/>
      <c r="E1209" s="310"/>
      <c r="F1209" s="9" t="s">
        <v>381</v>
      </c>
      <c r="G1209" s="5" t="s">
        <v>2</v>
      </c>
      <c r="H1209" s="33">
        <v>15877</v>
      </c>
      <c r="I1209" s="159"/>
      <c r="M1209" s="3"/>
    </row>
    <row r="1210" spans="1:13" ht="25.5">
      <c r="A1210" s="279"/>
      <c r="B1210" s="133"/>
      <c r="C1210" s="282"/>
      <c r="D1210" s="310"/>
      <c r="E1210" s="310"/>
      <c r="F1210" s="9" t="s">
        <v>158</v>
      </c>
      <c r="G1210" s="5" t="s">
        <v>276</v>
      </c>
      <c r="H1210" s="33">
        <v>9232</v>
      </c>
      <c r="I1210" s="159"/>
      <c r="M1210" s="3">
        <f t="shared" si="17"/>
        <v>0</v>
      </c>
    </row>
    <row r="1211" spans="1:13" ht="12.75">
      <c r="A1211" s="279"/>
      <c r="B1211" s="133"/>
      <c r="C1211" s="282"/>
      <c r="D1211" s="310"/>
      <c r="E1211" s="310"/>
      <c r="F1211" s="9" t="s">
        <v>49</v>
      </c>
      <c r="G1211" s="5" t="s">
        <v>45</v>
      </c>
      <c r="H1211" s="33">
        <v>7058</v>
      </c>
      <c r="I1211" s="159"/>
      <c r="M1211" s="3">
        <f t="shared" si="17"/>
        <v>0</v>
      </c>
    </row>
    <row r="1212" spans="1:13" ht="12.75">
      <c r="A1212" s="279"/>
      <c r="B1212" s="133"/>
      <c r="C1212" s="282"/>
      <c r="D1212" s="310"/>
      <c r="E1212" s="310"/>
      <c r="F1212" s="9" t="s">
        <v>23</v>
      </c>
      <c r="G1212" s="5" t="s">
        <v>81</v>
      </c>
      <c r="H1212" s="33">
        <v>12554</v>
      </c>
      <c r="I1212" s="159"/>
      <c r="M1212" s="3"/>
    </row>
    <row r="1213" spans="1:13" ht="12.75">
      <c r="A1213" s="279"/>
      <c r="B1213" s="133"/>
      <c r="C1213" s="282"/>
      <c r="D1213" s="310"/>
      <c r="E1213" s="310"/>
      <c r="F1213" s="9" t="s">
        <v>62</v>
      </c>
      <c r="G1213" s="5" t="s">
        <v>50</v>
      </c>
      <c r="H1213" s="33">
        <v>3665</v>
      </c>
      <c r="I1213" s="159"/>
      <c r="M1213" s="3">
        <f t="shared" si="17"/>
        <v>0</v>
      </c>
    </row>
    <row r="1214" spans="1:13" ht="12.75">
      <c r="A1214" s="279"/>
      <c r="B1214" s="133"/>
      <c r="C1214" s="282"/>
      <c r="D1214" s="310"/>
      <c r="E1214" s="310"/>
      <c r="F1214" s="5" t="s">
        <v>15</v>
      </c>
      <c r="G1214" s="5" t="s">
        <v>29</v>
      </c>
      <c r="H1214" s="33">
        <v>2711</v>
      </c>
      <c r="I1214" s="159"/>
      <c r="M1214" s="3">
        <f t="shared" si="17"/>
        <v>0</v>
      </c>
    </row>
    <row r="1215" spans="1:13" ht="12.75">
      <c r="A1215" s="279"/>
      <c r="B1215" s="133"/>
      <c r="C1215" s="282"/>
      <c r="D1215" s="310"/>
      <c r="E1215" s="310"/>
      <c r="F1215" s="5" t="s">
        <v>66</v>
      </c>
      <c r="G1215" s="5" t="s">
        <v>85</v>
      </c>
      <c r="H1215" s="33">
        <v>891</v>
      </c>
      <c r="I1215" s="159"/>
      <c r="M1215" s="3">
        <f t="shared" si="17"/>
        <v>0</v>
      </c>
    </row>
    <row r="1216" spans="1:13" ht="12.75">
      <c r="A1216" s="279"/>
      <c r="B1216" s="133"/>
      <c r="C1216" s="282"/>
      <c r="D1216" s="310"/>
      <c r="E1216" s="310"/>
      <c r="F1216" s="5" t="s">
        <v>3</v>
      </c>
      <c r="G1216" s="5" t="s">
        <v>1</v>
      </c>
      <c r="H1216" s="33">
        <v>6438</v>
      </c>
      <c r="I1216" s="159"/>
      <c r="M1216" s="3"/>
    </row>
    <row r="1217" spans="1:13" ht="25.5">
      <c r="A1217" s="279"/>
      <c r="B1217" s="133"/>
      <c r="C1217" s="282"/>
      <c r="D1217" s="310"/>
      <c r="E1217" s="310"/>
      <c r="F1217" s="7" t="s">
        <v>17</v>
      </c>
      <c r="G1217" s="5" t="s">
        <v>153</v>
      </c>
      <c r="H1217" s="33">
        <v>5771</v>
      </c>
      <c r="I1217" s="159"/>
      <c r="M1217" s="3">
        <f t="shared" si="17"/>
        <v>0</v>
      </c>
    </row>
    <row r="1218" spans="1:13" ht="12.75">
      <c r="A1218" s="279"/>
      <c r="B1218" s="133"/>
      <c r="C1218" s="282"/>
      <c r="D1218" s="310"/>
      <c r="E1218" s="310"/>
      <c r="F1218" s="5" t="s">
        <v>46</v>
      </c>
      <c r="G1218" s="5" t="s">
        <v>1</v>
      </c>
      <c r="H1218" s="33">
        <v>1870</v>
      </c>
      <c r="I1218" s="159"/>
      <c r="M1218" s="3">
        <f t="shared" si="17"/>
        <v>0</v>
      </c>
    </row>
    <row r="1219" spans="1:13" ht="12.75">
      <c r="A1219" s="279"/>
      <c r="B1219" s="133"/>
      <c r="C1219" s="282"/>
      <c r="D1219" s="310"/>
      <c r="E1219" s="310"/>
      <c r="F1219" s="19"/>
      <c r="G1219" s="19"/>
      <c r="H1219" s="79"/>
      <c r="I1219" s="159"/>
      <c r="M1219" s="3"/>
    </row>
    <row r="1220" spans="1:15" ht="13.5" thickBot="1">
      <c r="A1220" s="280"/>
      <c r="B1220" s="134"/>
      <c r="C1220" s="308"/>
      <c r="D1220" s="311"/>
      <c r="E1220" s="311"/>
      <c r="F1220" s="15" t="s">
        <v>74</v>
      </c>
      <c r="G1220" s="17"/>
      <c r="H1220" s="242">
        <f>SUM(H1201:H1218)</f>
        <v>914037</v>
      </c>
      <c r="I1220" s="246"/>
      <c r="J1220" s="3">
        <f>H1220</f>
        <v>914037</v>
      </c>
      <c r="M1220" s="3">
        <f t="shared" si="17"/>
        <v>0</v>
      </c>
      <c r="N1220" s="3">
        <f>D1201</f>
        <v>497412</v>
      </c>
      <c r="O1220" s="3">
        <f>E1201</f>
        <v>466754</v>
      </c>
    </row>
    <row r="1221" spans="1:13" ht="12.75">
      <c r="A1221" s="18"/>
      <c r="B1221" s="18"/>
      <c r="C1221" s="38"/>
      <c r="D1221" s="39"/>
      <c r="E1221" s="39"/>
      <c r="F1221" s="40"/>
      <c r="G1221" s="18"/>
      <c r="H1221" s="52"/>
      <c r="I1221" s="52"/>
      <c r="M1221" s="3">
        <f t="shared" si="17"/>
        <v>0</v>
      </c>
    </row>
    <row r="1222" spans="1:13" ht="12.75">
      <c r="A1222" s="18"/>
      <c r="B1222" s="18"/>
      <c r="C1222" s="38"/>
      <c r="D1222" s="39"/>
      <c r="E1222" s="39"/>
      <c r="F1222" s="40"/>
      <c r="G1222" s="18"/>
      <c r="H1222" s="52"/>
      <c r="I1222" s="52"/>
      <c r="M1222" s="3">
        <f t="shared" si="17"/>
        <v>0</v>
      </c>
    </row>
    <row r="1223" spans="1:13" ht="12.75">
      <c r="A1223" s="18"/>
      <c r="B1223" s="18"/>
      <c r="C1223" s="38"/>
      <c r="D1223" s="39"/>
      <c r="E1223" s="39"/>
      <c r="F1223" s="40"/>
      <c r="G1223" s="18"/>
      <c r="H1223" s="52"/>
      <c r="I1223" s="52"/>
      <c r="M1223" s="3">
        <f t="shared" si="17"/>
        <v>0</v>
      </c>
    </row>
    <row r="1224" spans="1:13" ht="12.75">
      <c r="A1224" s="18"/>
      <c r="B1224" s="18"/>
      <c r="C1224" s="38"/>
      <c r="D1224" s="39"/>
      <c r="E1224" s="39"/>
      <c r="F1224" s="40"/>
      <c r="G1224" s="18"/>
      <c r="H1224" s="52"/>
      <c r="I1224" s="52"/>
      <c r="M1224" s="3">
        <f t="shared" si="17"/>
        <v>0</v>
      </c>
    </row>
    <row r="1225" spans="1:13" ht="12.75">
      <c r="A1225" s="18"/>
      <c r="B1225" s="18"/>
      <c r="C1225" s="38"/>
      <c r="D1225" s="39"/>
      <c r="E1225" s="39"/>
      <c r="F1225" s="40"/>
      <c r="G1225" s="18"/>
      <c r="H1225" s="52"/>
      <c r="I1225" s="52"/>
      <c r="M1225" s="3">
        <f t="shared" si="17"/>
        <v>0</v>
      </c>
    </row>
    <row r="1226" spans="1:13" ht="12.75">
      <c r="A1226" s="18"/>
      <c r="B1226" s="18"/>
      <c r="C1226" s="38"/>
      <c r="D1226" s="39"/>
      <c r="E1226" s="39"/>
      <c r="F1226" s="40"/>
      <c r="G1226" s="18"/>
      <c r="H1226" s="52"/>
      <c r="I1226" s="52"/>
      <c r="M1226" s="3">
        <f t="shared" si="17"/>
        <v>0</v>
      </c>
    </row>
    <row r="1227" spans="1:13" ht="12.75">
      <c r="A1227" s="18"/>
      <c r="B1227" s="18"/>
      <c r="C1227" s="38"/>
      <c r="D1227" s="39"/>
      <c r="E1227" s="39"/>
      <c r="F1227" s="40"/>
      <c r="G1227" s="18"/>
      <c r="H1227" s="52"/>
      <c r="I1227" s="52"/>
      <c r="M1227" s="3">
        <f t="shared" si="17"/>
        <v>0</v>
      </c>
    </row>
    <row r="1228" spans="1:13" ht="12.75">
      <c r="A1228" s="18"/>
      <c r="B1228" s="18"/>
      <c r="C1228" s="38"/>
      <c r="D1228" s="39"/>
      <c r="E1228" s="39"/>
      <c r="F1228" s="40"/>
      <c r="G1228" s="18"/>
      <c r="H1228" s="52"/>
      <c r="I1228" s="52"/>
      <c r="M1228" s="3">
        <f t="shared" si="17"/>
        <v>0</v>
      </c>
    </row>
    <row r="1229" spans="1:13" ht="12.75">
      <c r="A1229" s="18"/>
      <c r="B1229" s="18"/>
      <c r="C1229" s="38"/>
      <c r="D1229" s="39"/>
      <c r="E1229" s="39"/>
      <c r="F1229" s="40"/>
      <c r="G1229" s="18"/>
      <c r="H1229" s="52"/>
      <c r="I1229" s="52"/>
      <c r="M1229" s="3">
        <f t="shared" si="17"/>
        <v>0</v>
      </c>
    </row>
    <row r="1230" spans="1:13" ht="12.75">
      <c r="A1230" s="18"/>
      <c r="B1230" s="18"/>
      <c r="C1230" s="38"/>
      <c r="D1230" s="39"/>
      <c r="E1230" s="39"/>
      <c r="F1230" s="40"/>
      <c r="G1230" s="18"/>
      <c r="H1230" s="52"/>
      <c r="I1230" s="52"/>
      <c r="M1230" s="3">
        <f t="shared" si="17"/>
        <v>0</v>
      </c>
    </row>
    <row r="1231" spans="1:13" ht="12.75">
      <c r="A1231" s="18"/>
      <c r="B1231" s="18"/>
      <c r="C1231" s="38"/>
      <c r="D1231" s="39"/>
      <c r="E1231" s="39"/>
      <c r="F1231" s="40"/>
      <c r="G1231" s="18"/>
      <c r="H1231" s="52"/>
      <c r="I1231" s="52"/>
      <c r="M1231" s="3">
        <f t="shared" si="17"/>
        <v>0</v>
      </c>
    </row>
    <row r="1232" spans="1:13" ht="12.75">
      <c r="A1232" s="18"/>
      <c r="B1232" s="18"/>
      <c r="C1232" s="38"/>
      <c r="D1232" s="39"/>
      <c r="E1232" s="39"/>
      <c r="F1232" s="40"/>
      <c r="G1232" s="18"/>
      <c r="H1232" s="52"/>
      <c r="I1232" s="52"/>
      <c r="M1232" s="3">
        <f t="shared" si="17"/>
        <v>0</v>
      </c>
    </row>
    <row r="1233" spans="1:13" ht="12.75">
      <c r="A1233" s="18"/>
      <c r="B1233" s="18"/>
      <c r="C1233" s="38"/>
      <c r="D1233" s="39"/>
      <c r="E1233" s="39"/>
      <c r="F1233" s="40"/>
      <c r="G1233" s="18"/>
      <c r="H1233" s="52"/>
      <c r="I1233" s="52"/>
      <c r="M1233" s="3">
        <f t="shared" si="17"/>
        <v>0</v>
      </c>
    </row>
    <row r="1234" spans="1:13" ht="12.75">
      <c r="A1234" s="18"/>
      <c r="B1234" s="18"/>
      <c r="C1234" s="38"/>
      <c r="D1234" s="39"/>
      <c r="E1234" s="39"/>
      <c r="F1234" s="40"/>
      <c r="G1234" s="18"/>
      <c r="H1234" s="52"/>
      <c r="I1234" s="52"/>
      <c r="M1234" s="3">
        <f t="shared" si="17"/>
        <v>0</v>
      </c>
    </row>
    <row r="1235" ht="12.75">
      <c r="M1235" s="3">
        <f t="shared" si="17"/>
        <v>0</v>
      </c>
    </row>
    <row r="1236" spans="1:13" ht="12.75">
      <c r="A1236" s="8" t="s">
        <v>120</v>
      </c>
      <c r="B1236" s="8"/>
      <c r="C1236" s="12"/>
      <c r="D1236" s="3"/>
      <c r="E1236" s="3"/>
      <c r="M1236" s="3">
        <f t="shared" si="17"/>
        <v>0</v>
      </c>
    </row>
    <row r="1237" spans="1:13" ht="15.75" thickBot="1">
      <c r="A1237" t="s">
        <v>76</v>
      </c>
      <c r="C1237" s="81">
        <v>3082.43</v>
      </c>
      <c r="D1237" s="3" t="s">
        <v>130</v>
      </c>
      <c r="E1237" s="3"/>
      <c r="M1237" s="3">
        <f t="shared" si="17"/>
        <v>0</v>
      </c>
    </row>
    <row r="1238" spans="1:13" ht="12.75" customHeight="1">
      <c r="A1238" s="303" t="s">
        <v>11</v>
      </c>
      <c r="B1238" s="295" t="s">
        <v>285</v>
      </c>
      <c r="C1238" s="295" t="s">
        <v>160</v>
      </c>
      <c r="D1238" s="295" t="s">
        <v>391</v>
      </c>
      <c r="E1238" s="295" t="s">
        <v>392</v>
      </c>
      <c r="F1238" s="10" t="s">
        <v>0</v>
      </c>
      <c r="G1238" s="299" t="s">
        <v>8</v>
      </c>
      <c r="H1238" s="300"/>
      <c r="I1238" s="297" t="s">
        <v>394</v>
      </c>
      <c r="M1238" s="3"/>
    </row>
    <row r="1239" spans="1:13" ht="42.75" customHeight="1" thickBot="1">
      <c r="A1239" s="312"/>
      <c r="B1239" s="296"/>
      <c r="C1239" s="304"/>
      <c r="D1239" s="304"/>
      <c r="E1239" s="296"/>
      <c r="F1239" s="2"/>
      <c r="G1239" s="19" t="s">
        <v>9</v>
      </c>
      <c r="H1239" s="58" t="s">
        <v>10</v>
      </c>
      <c r="I1239" s="298"/>
      <c r="M1239" s="3">
        <f t="shared" si="17"/>
        <v>0</v>
      </c>
    </row>
    <row r="1240" spans="1:13" ht="12.75">
      <c r="A1240" s="278" t="s">
        <v>13</v>
      </c>
      <c r="B1240" s="132"/>
      <c r="C1240" s="281">
        <v>151553</v>
      </c>
      <c r="D1240" s="309">
        <v>182767</v>
      </c>
      <c r="E1240" s="309">
        <v>169198</v>
      </c>
      <c r="F1240" s="31" t="s">
        <v>73</v>
      </c>
      <c r="G1240" s="25" t="s">
        <v>382</v>
      </c>
      <c r="H1240" s="62">
        <v>33993</v>
      </c>
      <c r="I1240" s="179"/>
      <c r="M1240" s="3">
        <f aca="true" t="shared" si="18" ref="M1240:M1314">B1240</f>
        <v>0</v>
      </c>
    </row>
    <row r="1241" spans="1:13" ht="12.75">
      <c r="A1241" s="279"/>
      <c r="B1241" s="133"/>
      <c r="C1241" s="282"/>
      <c r="D1241" s="310"/>
      <c r="E1241" s="310"/>
      <c r="F1241" s="9" t="s">
        <v>159</v>
      </c>
      <c r="G1241" s="5" t="s">
        <v>24</v>
      </c>
      <c r="H1241" s="33">
        <v>6752</v>
      </c>
      <c r="I1241" s="159"/>
      <c r="M1241" s="3">
        <f t="shared" si="18"/>
        <v>0</v>
      </c>
    </row>
    <row r="1242" spans="1:13" ht="12.75">
      <c r="A1242" s="279"/>
      <c r="B1242" s="133"/>
      <c r="C1242" s="282"/>
      <c r="D1242" s="310"/>
      <c r="E1242" s="310"/>
      <c r="F1242" s="5" t="s">
        <v>212</v>
      </c>
      <c r="G1242" s="5" t="s">
        <v>215</v>
      </c>
      <c r="H1242" s="33">
        <v>94082</v>
      </c>
      <c r="I1242" s="159"/>
      <c r="M1242" s="3">
        <f t="shared" si="18"/>
        <v>0</v>
      </c>
    </row>
    <row r="1243" spans="1:13" ht="12.75">
      <c r="A1243" s="279"/>
      <c r="B1243" s="155">
        <v>-66003.95</v>
      </c>
      <c r="C1243" s="282"/>
      <c r="D1243" s="310"/>
      <c r="E1243" s="310"/>
      <c r="F1243" s="5" t="s">
        <v>15</v>
      </c>
      <c r="G1243" s="5" t="s">
        <v>90</v>
      </c>
      <c r="H1243" s="33">
        <v>2414</v>
      </c>
      <c r="I1243" s="159">
        <f>B1243+E1240-H1246</f>
        <v>-36072.95</v>
      </c>
      <c r="M1243" s="3">
        <f t="shared" si="18"/>
        <v>-66003.95</v>
      </c>
    </row>
    <row r="1244" spans="1:13" ht="25.5">
      <c r="A1244" s="279"/>
      <c r="B1244" s="133"/>
      <c r="C1244" s="282"/>
      <c r="D1244" s="310"/>
      <c r="E1244" s="310"/>
      <c r="F1244" s="7" t="s">
        <v>17</v>
      </c>
      <c r="G1244" s="5" t="s">
        <v>25</v>
      </c>
      <c r="H1244" s="33">
        <v>866</v>
      </c>
      <c r="I1244" s="159"/>
      <c r="M1244" s="3">
        <f t="shared" si="18"/>
        <v>0</v>
      </c>
    </row>
    <row r="1245" spans="1:13" ht="12.75">
      <c r="A1245" s="279"/>
      <c r="B1245" s="133"/>
      <c r="C1245" s="282"/>
      <c r="D1245" s="310"/>
      <c r="E1245" s="310"/>
      <c r="F1245" s="5" t="s">
        <v>46</v>
      </c>
      <c r="G1245" s="5" t="s">
        <v>1</v>
      </c>
      <c r="H1245" s="33">
        <v>1160</v>
      </c>
      <c r="I1245" s="159"/>
      <c r="M1245" s="3">
        <f t="shared" si="18"/>
        <v>0</v>
      </c>
    </row>
    <row r="1246" spans="1:15" ht="13.5" thickBot="1">
      <c r="A1246" s="280"/>
      <c r="B1246" s="134"/>
      <c r="C1246" s="308"/>
      <c r="D1246" s="311"/>
      <c r="E1246" s="311"/>
      <c r="F1246" s="15" t="s">
        <v>74</v>
      </c>
      <c r="G1246" s="17"/>
      <c r="H1246" s="242">
        <f>SUM(H1240:H1245)</f>
        <v>139267</v>
      </c>
      <c r="I1246" s="246"/>
      <c r="J1246" s="3">
        <f>H1246</f>
        <v>139267</v>
      </c>
      <c r="M1246" s="3">
        <f t="shared" si="18"/>
        <v>0</v>
      </c>
      <c r="N1246" s="3">
        <f>D1240</f>
        <v>182767</v>
      </c>
      <c r="O1246" s="3">
        <f>E1240</f>
        <v>169198</v>
      </c>
    </row>
    <row r="1247" spans="3:13" s="18" customFormat="1" ht="12.75">
      <c r="C1247" s="38"/>
      <c r="D1247" s="197"/>
      <c r="E1247" s="197"/>
      <c r="H1247" s="52"/>
      <c r="I1247" s="52"/>
      <c r="M1247" s="3">
        <f t="shared" si="18"/>
        <v>0</v>
      </c>
    </row>
    <row r="1248" ht="12.75">
      <c r="M1248" s="3">
        <f t="shared" si="18"/>
        <v>0</v>
      </c>
    </row>
    <row r="1249" spans="1:13" ht="12.75">
      <c r="A1249" s="8" t="s">
        <v>121</v>
      </c>
      <c r="B1249" s="8"/>
      <c r="C1249" s="12"/>
      <c r="D1249" s="3"/>
      <c r="E1249" s="3"/>
      <c r="M1249" s="3">
        <f t="shared" si="18"/>
        <v>0</v>
      </c>
    </row>
    <row r="1250" spans="1:13" ht="13.5" thickBot="1">
      <c r="A1250" t="s">
        <v>76</v>
      </c>
      <c r="C1250" s="37">
        <v>4404.01</v>
      </c>
      <c r="D1250" s="3" t="s">
        <v>130</v>
      </c>
      <c r="E1250" s="3"/>
      <c r="M1250" s="3">
        <f t="shared" si="18"/>
        <v>0</v>
      </c>
    </row>
    <row r="1251" spans="1:13" ht="12.75" customHeight="1">
      <c r="A1251" s="303" t="s">
        <v>11</v>
      </c>
      <c r="B1251" s="295" t="s">
        <v>285</v>
      </c>
      <c r="C1251" s="295" t="s">
        <v>160</v>
      </c>
      <c r="D1251" s="295" t="s">
        <v>391</v>
      </c>
      <c r="E1251" s="295" t="s">
        <v>392</v>
      </c>
      <c r="F1251" s="10" t="s">
        <v>0</v>
      </c>
      <c r="G1251" s="299" t="s">
        <v>8</v>
      </c>
      <c r="H1251" s="300"/>
      <c r="I1251" s="297" t="s">
        <v>394</v>
      </c>
      <c r="M1251" s="3"/>
    </row>
    <row r="1252" spans="1:13" ht="37.5" customHeight="1" thickBot="1">
      <c r="A1252" s="312"/>
      <c r="B1252" s="296"/>
      <c r="C1252" s="304"/>
      <c r="D1252" s="304"/>
      <c r="E1252" s="296"/>
      <c r="F1252" s="2"/>
      <c r="G1252" s="19" t="s">
        <v>9</v>
      </c>
      <c r="H1252" s="58" t="s">
        <v>10</v>
      </c>
      <c r="I1252" s="298"/>
      <c r="M1252" s="3">
        <f t="shared" si="18"/>
        <v>0</v>
      </c>
    </row>
    <row r="1253" spans="1:13" ht="12.75">
      <c r="A1253" s="278" t="s">
        <v>13</v>
      </c>
      <c r="B1253" s="132"/>
      <c r="C1253" s="281">
        <v>371000</v>
      </c>
      <c r="D1253" s="309">
        <v>260994</v>
      </c>
      <c r="E1253" s="309">
        <v>239889</v>
      </c>
      <c r="F1253" s="31" t="s">
        <v>73</v>
      </c>
      <c r="G1253" s="25"/>
      <c r="H1253" s="62"/>
      <c r="I1253" s="160"/>
      <c r="M1253" s="3">
        <f t="shared" si="18"/>
        <v>0</v>
      </c>
    </row>
    <row r="1254" spans="1:13" ht="25.5">
      <c r="A1254" s="279"/>
      <c r="B1254" s="133"/>
      <c r="C1254" s="282"/>
      <c r="D1254" s="310"/>
      <c r="E1254" s="310"/>
      <c r="F1254" s="63" t="s">
        <v>383</v>
      </c>
      <c r="G1254" s="23" t="s">
        <v>1</v>
      </c>
      <c r="H1254" s="82">
        <v>1756</v>
      </c>
      <c r="I1254" s="160"/>
      <c r="M1254" s="3"/>
    </row>
    <row r="1255" spans="1:13" ht="12.75">
      <c r="A1255" s="279"/>
      <c r="B1255" s="133"/>
      <c r="C1255" s="282"/>
      <c r="D1255" s="310"/>
      <c r="E1255" s="310"/>
      <c r="F1255" s="59" t="s">
        <v>77</v>
      </c>
      <c r="G1255" s="23" t="s">
        <v>50</v>
      </c>
      <c r="H1255" s="262">
        <v>1664</v>
      </c>
      <c r="I1255" s="160"/>
      <c r="M1255" s="3">
        <f t="shared" si="18"/>
        <v>0</v>
      </c>
    </row>
    <row r="1256" spans="1:13" ht="12.75">
      <c r="A1256" s="279"/>
      <c r="B1256" s="133"/>
      <c r="C1256" s="282"/>
      <c r="D1256" s="310"/>
      <c r="E1256" s="310"/>
      <c r="F1256" s="30" t="s">
        <v>286</v>
      </c>
      <c r="G1256" s="23"/>
      <c r="H1256" s="82">
        <v>694</v>
      </c>
      <c r="I1256" s="160"/>
      <c r="M1256" s="3"/>
    </row>
    <row r="1257" spans="1:13" ht="12.75">
      <c r="A1257" s="279"/>
      <c r="B1257" s="133"/>
      <c r="C1257" s="282"/>
      <c r="D1257" s="310"/>
      <c r="E1257" s="310"/>
      <c r="F1257" s="9" t="s">
        <v>216</v>
      </c>
      <c r="G1257" s="23" t="s">
        <v>2</v>
      </c>
      <c r="H1257" s="82">
        <v>2927</v>
      </c>
      <c r="I1257" s="160"/>
      <c r="M1257" s="3">
        <f t="shared" si="18"/>
        <v>0</v>
      </c>
    </row>
    <row r="1258" spans="1:13" ht="25.5">
      <c r="A1258" s="279"/>
      <c r="B1258" s="133"/>
      <c r="C1258" s="282"/>
      <c r="D1258" s="310"/>
      <c r="E1258" s="310"/>
      <c r="F1258" s="9" t="s">
        <v>58</v>
      </c>
      <c r="G1258" s="23" t="s">
        <v>1</v>
      </c>
      <c r="H1258" s="82">
        <v>9090</v>
      </c>
      <c r="I1258" s="160"/>
      <c r="M1258" s="3">
        <f t="shared" si="18"/>
        <v>0</v>
      </c>
    </row>
    <row r="1259" spans="1:13" ht="25.5">
      <c r="A1259" s="279"/>
      <c r="B1259" s="155">
        <v>214704.84</v>
      </c>
      <c r="C1259" s="282"/>
      <c r="D1259" s="310"/>
      <c r="E1259" s="310"/>
      <c r="F1259" s="9" t="s">
        <v>217</v>
      </c>
      <c r="G1259" s="23" t="s">
        <v>1</v>
      </c>
      <c r="H1259" s="82">
        <v>621</v>
      </c>
      <c r="I1259" s="160">
        <f>B1259+E1253-H1266</f>
        <v>213098.83999999997</v>
      </c>
      <c r="M1259" s="3">
        <f t="shared" si="18"/>
        <v>214704.84</v>
      </c>
    </row>
    <row r="1260" spans="1:13" ht="12.75">
      <c r="A1260" s="279"/>
      <c r="B1260" s="155"/>
      <c r="C1260" s="282"/>
      <c r="D1260" s="310"/>
      <c r="E1260" s="310"/>
      <c r="F1260" s="9" t="s">
        <v>159</v>
      </c>
      <c r="G1260" s="23" t="s">
        <v>16</v>
      </c>
      <c r="H1260" s="82">
        <v>6735</v>
      </c>
      <c r="I1260" s="160"/>
      <c r="M1260" s="3"/>
    </row>
    <row r="1261" spans="1:13" ht="25.5">
      <c r="A1261" s="279"/>
      <c r="B1261" s="133"/>
      <c r="C1261" s="282"/>
      <c r="D1261" s="310"/>
      <c r="E1261" s="310"/>
      <c r="F1261" s="7" t="s">
        <v>17</v>
      </c>
      <c r="G1261" s="5" t="s">
        <v>385</v>
      </c>
      <c r="H1261" s="33">
        <v>34806</v>
      </c>
      <c r="I1261" s="159"/>
      <c r="M1261" s="3">
        <f t="shared" si="18"/>
        <v>0</v>
      </c>
    </row>
    <row r="1262" spans="1:13" ht="12.75">
      <c r="A1262" s="279"/>
      <c r="B1262" s="133"/>
      <c r="C1262" s="282"/>
      <c r="D1262" s="310"/>
      <c r="E1262" s="310"/>
      <c r="F1262" s="7" t="s">
        <v>209</v>
      </c>
      <c r="G1262" s="5" t="s">
        <v>243</v>
      </c>
      <c r="H1262" s="33">
        <v>175835</v>
      </c>
      <c r="I1262" s="159"/>
      <c r="M1262" s="3"/>
    </row>
    <row r="1263" spans="1:13" ht="12.75">
      <c r="A1263" s="279"/>
      <c r="B1263" s="133"/>
      <c r="C1263" s="282"/>
      <c r="D1263" s="310"/>
      <c r="E1263" s="310"/>
      <c r="F1263" s="5" t="s">
        <v>15</v>
      </c>
      <c r="G1263" s="5" t="s">
        <v>2</v>
      </c>
      <c r="H1263" s="33">
        <v>1461</v>
      </c>
      <c r="I1263" s="159"/>
      <c r="M1263" s="3"/>
    </row>
    <row r="1264" spans="1:13" ht="12.75">
      <c r="A1264" s="279"/>
      <c r="B1264" s="133"/>
      <c r="C1264" s="282"/>
      <c r="D1264" s="310"/>
      <c r="E1264" s="310"/>
      <c r="F1264" s="5" t="s">
        <v>384</v>
      </c>
      <c r="G1264" s="5" t="s">
        <v>371</v>
      </c>
      <c r="H1264" s="33">
        <v>4551</v>
      </c>
      <c r="I1264" s="159"/>
      <c r="M1264" s="3"/>
    </row>
    <row r="1265" spans="1:13" ht="12.75">
      <c r="A1265" s="279"/>
      <c r="B1265" s="133"/>
      <c r="C1265" s="282"/>
      <c r="D1265" s="310"/>
      <c r="E1265" s="310"/>
      <c r="F1265" s="5" t="s">
        <v>46</v>
      </c>
      <c r="G1265" s="5" t="s">
        <v>2</v>
      </c>
      <c r="H1265" s="33">
        <v>1355</v>
      </c>
      <c r="I1265" s="159"/>
      <c r="J1265" s="86"/>
      <c r="M1265" s="3">
        <f t="shared" si="18"/>
        <v>0</v>
      </c>
    </row>
    <row r="1266" spans="1:15" ht="13.5" thickBot="1">
      <c r="A1266" s="280"/>
      <c r="B1266" s="134"/>
      <c r="C1266" s="308"/>
      <c r="D1266" s="311"/>
      <c r="E1266" s="311"/>
      <c r="F1266" s="15" t="s">
        <v>74</v>
      </c>
      <c r="G1266" s="17"/>
      <c r="H1266" s="242">
        <f>SUM(H1253:H1265)</f>
        <v>241495</v>
      </c>
      <c r="I1266" s="246"/>
      <c r="J1266" s="3">
        <f>H1266</f>
        <v>241495</v>
      </c>
      <c r="M1266" s="3">
        <f t="shared" si="18"/>
        <v>0</v>
      </c>
      <c r="N1266" s="3">
        <f>D1253</f>
        <v>260994</v>
      </c>
      <c r="O1266" s="3">
        <f>E1253</f>
        <v>239889</v>
      </c>
    </row>
    <row r="1267" spans="1:13" ht="12.75">
      <c r="A1267" s="18"/>
      <c r="B1267" s="18"/>
      <c r="C1267" s="38"/>
      <c r="D1267" s="39"/>
      <c r="E1267" s="39"/>
      <c r="F1267" s="40"/>
      <c r="G1267" s="18"/>
      <c r="H1267" s="52"/>
      <c r="I1267" s="52"/>
      <c r="M1267" s="3">
        <f t="shared" si="18"/>
        <v>0</v>
      </c>
    </row>
    <row r="1268" spans="1:13" ht="12.75">
      <c r="A1268" s="18"/>
      <c r="B1268" s="18"/>
      <c r="C1268" s="38"/>
      <c r="D1268" s="39"/>
      <c r="E1268" s="39"/>
      <c r="F1268" s="40"/>
      <c r="G1268" s="18"/>
      <c r="H1268" s="52"/>
      <c r="I1268" s="52"/>
      <c r="M1268" s="3">
        <f t="shared" si="18"/>
        <v>0</v>
      </c>
    </row>
    <row r="1269" spans="1:13" ht="12.75">
      <c r="A1269" s="18"/>
      <c r="B1269" s="18"/>
      <c r="C1269" s="38"/>
      <c r="D1269" s="39"/>
      <c r="E1269" s="39"/>
      <c r="F1269" s="40"/>
      <c r="G1269" s="18"/>
      <c r="H1269" s="52"/>
      <c r="I1269" s="52"/>
      <c r="M1269" s="3">
        <f t="shared" si="18"/>
        <v>0</v>
      </c>
    </row>
    <row r="1270" spans="1:13" ht="12.75">
      <c r="A1270" s="18"/>
      <c r="B1270" s="18"/>
      <c r="C1270" s="38"/>
      <c r="D1270" s="39"/>
      <c r="E1270" s="39"/>
      <c r="F1270" s="40"/>
      <c r="G1270" s="18"/>
      <c r="H1270" s="52"/>
      <c r="I1270" s="52"/>
      <c r="M1270" s="3">
        <f t="shared" si="18"/>
        <v>0</v>
      </c>
    </row>
    <row r="1271" spans="1:13" ht="12.75">
      <c r="A1271" s="18"/>
      <c r="B1271" s="18"/>
      <c r="C1271" s="38"/>
      <c r="D1271" s="39"/>
      <c r="E1271" s="39"/>
      <c r="F1271" s="40"/>
      <c r="G1271" s="18"/>
      <c r="H1271" s="52"/>
      <c r="I1271" s="52"/>
      <c r="M1271" s="3">
        <f t="shared" si="18"/>
        <v>0</v>
      </c>
    </row>
    <row r="1272" s="49" customFormat="1" ht="12.75">
      <c r="M1272" s="3">
        <f t="shared" si="18"/>
        <v>0</v>
      </c>
    </row>
    <row r="1273" spans="1:13" ht="18">
      <c r="A1273" s="8" t="s">
        <v>122</v>
      </c>
      <c r="B1273" s="8"/>
      <c r="C1273" s="12"/>
      <c r="D1273" s="3"/>
      <c r="E1273" s="3"/>
      <c r="F1273" s="101"/>
      <c r="M1273" s="3">
        <f t="shared" si="18"/>
        <v>0</v>
      </c>
    </row>
    <row r="1274" spans="1:13" ht="15.75" thickBot="1">
      <c r="A1274" t="s">
        <v>76</v>
      </c>
      <c r="C1274" s="77">
        <v>4352.04</v>
      </c>
      <c r="D1274" s="3" t="s">
        <v>130</v>
      </c>
      <c r="E1274" s="3"/>
      <c r="M1274" s="3">
        <f t="shared" si="18"/>
        <v>0</v>
      </c>
    </row>
    <row r="1275" spans="1:13" ht="12.75" customHeight="1">
      <c r="A1275" s="303" t="s">
        <v>11</v>
      </c>
      <c r="B1275" s="295" t="s">
        <v>285</v>
      </c>
      <c r="C1275" s="295" t="s">
        <v>160</v>
      </c>
      <c r="D1275" s="295" t="s">
        <v>391</v>
      </c>
      <c r="E1275" s="295" t="s">
        <v>392</v>
      </c>
      <c r="F1275" s="10" t="s">
        <v>0</v>
      </c>
      <c r="G1275" s="299" t="s">
        <v>8</v>
      </c>
      <c r="H1275" s="300"/>
      <c r="I1275" s="297" t="s">
        <v>394</v>
      </c>
      <c r="M1275" s="3"/>
    </row>
    <row r="1276" spans="1:13" ht="36" customHeight="1" thickBot="1">
      <c r="A1276" s="312"/>
      <c r="B1276" s="296"/>
      <c r="C1276" s="304"/>
      <c r="D1276" s="304"/>
      <c r="E1276" s="296"/>
      <c r="F1276" s="2"/>
      <c r="G1276" s="19" t="s">
        <v>9</v>
      </c>
      <c r="H1276" s="58" t="s">
        <v>10</v>
      </c>
      <c r="I1276" s="298"/>
      <c r="M1276" s="3">
        <f t="shared" si="18"/>
        <v>0</v>
      </c>
    </row>
    <row r="1277" spans="1:13" ht="12.75" customHeight="1">
      <c r="A1277" s="278" t="s">
        <v>13</v>
      </c>
      <c r="B1277" s="132"/>
      <c r="C1277" s="281">
        <v>368200</v>
      </c>
      <c r="D1277" s="309">
        <v>260537</v>
      </c>
      <c r="E1277" s="309">
        <v>235415</v>
      </c>
      <c r="F1277" s="31" t="s">
        <v>277</v>
      </c>
      <c r="G1277" s="25" t="s">
        <v>278</v>
      </c>
      <c r="H1277" s="257">
        <v>22008</v>
      </c>
      <c r="I1277" s="184"/>
      <c r="M1277" s="3">
        <f t="shared" si="18"/>
        <v>0</v>
      </c>
    </row>
    <row r="1278" spans="1:13" ht="12.75" customHeight="1">
      <c r="A1278" s="279"/>
      <c r="B1278" s="133"/>
      <c r="C1278" s="282"/>
      <c r="D1278" s="310"/>
      <c r="E1278" s="310"/>
      <c r="F1278" s="59" t="s">
        <v>234</v>
      </c>
      <c r="G1278" s="23" t="s">
        <v>2</v>
      </c>
      <c r="H1278" s="258">
        <v>1540</v>
      </c>
      <c r="I1278" s="185"/>
      <c r="M1278" s="3">
        <f t="shared" si="18"/>
        <v>0</v>
      </c>
    </row>
    <row r="1279" spans="1:13" ht="25.5">
      <c r="A1279" s="279"/>
      <c r="B1279" s="133"/>
      <c r="C1279" s="282"/>
      <c r="D1279" s="310"/>
      <c r="E1279" s="310"/>
      <c r="F1279" s="9" t="s">
        <v>70</v>
      </c>
      <c r="G1279" s="5" t="s">
        <v>1</v>
      </c>
      <c r="H1279" s="33">
        <v>153913</v>
      </c>
      <c r="I1279" s="159"/>
      <c r="M1279" s="3">
        <f t="shared" si="18"/>
        <v>0</v>
      </c>
    </row>
    <row r="1280" spans="1:13" ht="25.5">
      <c r="A1280" s="279"/>
      <c r="B1280" s="133"/>
      <c r="C1280" s="282"/>
      <c r="D1280" s="310"/>
      <c r="E1280" s="310"/>
      <c r="F1280" s="9" t="s">
        <v>290</v>
      </c>
      <c r="G1280" s="5" t="s">
        <v>386</v>
      </c>
      <c r="H1280" s="33">
        <v>147310</v>
      </c>
      <c r="I1280" s="159"/>
      <c r="M1280" s="3">
        <f t="shared" si="18"/>
        <v>0</v>
      </c>
    </row>
    <row r="1281" spans="1:13" ht="12.75">
      <c r="A1281" s="279"/>
      <c r="B1281" s="155">
        <v>168687.21</v>
      </c>
      <c r="C1281" s="282"/>
      <c r="D1281" s="310"/>
      <c r="E1281" s="310"/>
      <c r="F1281" s="9" t="s">
        <v>150</v>
      </c>
      <c r="G1281" s="5" t="s">
        <v>264</v>
      </c>
      <c r="H1281" s="33">
        <v>24474</v>
      </c>
      <c r="I1281" s="159">
        <f>B1281+E1277-H1286</f>
        <v>-12353.790000000037</v>
      </c>
      <c r="M1281" s="3">
        <f t="shared" si="18"/>
        <v>168687.21</v>
      </c>
    </row>
    <row r="1282" spans="1:13" ht="12.75">
      <c r="A1282" s="279"/>
      <c r="B1282" s="133"/>
      <c r="C1282" s="282"/>
      <c r="D1282" s="310"/>
      <c r="E1282" s="310"/>
      <c r="F1282" s="9" t="s">
        <v>149</v>
      </c>
      <c r="G1282" s="5" t="s">
        <v>387</v>
      </c>
      <c r="H1282" s="33">
        <v>50927</v>
      </c>
      <c r="I1282" s="159"/>
      <c r="M1282" s="3">
        <f t="shared" si="18"/>
        <v>0</v>
      </c>
    </row>
    <row r="1283" spans="1:13" ht="12.75">
      <c r="A1283" s="279"/>
      <c r="B1283" s="133"/>
      <c r="C1283" s="282"/>
      <c r="D1283" s="310"/>
      <c r="E1283" s="310"/>
      <c r="F1283" s="9" t="s">
        <v>66</v>
      </c>
      <c r="G1283" s="5" t="s">
        <v>279</v>
      </c>
      <c r="H1283" s="33">
        <v>11140</v>
      </c>
      <c r="I1283" s="159"/>
      <c r="M1283" s="3">
        <f t="shared" si="18"/>
        <v>0</v>
      </c>
    </row>
    <row r="1284" spans="1:13" ht="12.75">
      <c r="A1284" s="279"/>
      <c r="B1284" s="133"/>
      <c r="C1284" s="282"/>
      <c r="D1284" s="310"/>
      <c r="E1284" s="310"/>
      <c r="F1284" s="5" t="s">
        <v>46</v>
      </c>
      <c r="G1284" s="19" t="s">
        <v>1</v>
      </c>
      <c r="H1284" s="79">
        <v>1417</v>
      </c>
      <c r="I1284" s="159"/>
      <c r="M1284" s="3"/>
    </row>
    <row r="1285" spans="1:13" ht="25.5">
      <c r="A1285" s="279"/>
      <c r="B1285" s="133"/>
      <c r="C1285" s="282"/>
      <c r="D1285" s="310"/>
      <c r="E1285" s="310"/>
      <c r="F1285" s="7" t="s">
        <v>17</v>
      </c>
      <c r="G1285" s="19" t="s">
        <v>280</v>
      </c>
      <c r="H1285" s="79">
        <v>3727</v>
      </c>
      <c r="I1285" s="159"/>
      <c r="M1285" s="3">
        <f t="shared" si="18"/>
        <v>0</v>
      </c>
    </row>
    <row r="1286" spans="1:15" ht="13.5" thickBot="1">
      <c r="A1286" s="280"/>
      <c r="B1286" s="134"/>
      <c r="C1286" s="308"/>
      <c r="D1286" s="311"/>
      <c r="E1286" s="311"/>
      <c r="F1286" s="15" t="s">
        <v>74</v>
      </c>
      <c r="G1286" s="17"/>
      <c r="H1286" s="242">
        <f>SUM(H1277:H1285)</f>
        <v>416456</v>
      </c>
      <c r="I1286" s="246"/>
      <c r="J1286" s="3">
        <f>H1286</f>
        <v>416456</v>
      </c>
      <c r="M1286" s="3">
        <f t="shared" si="18"/>
        <v>0</v>
      </c>
      <c r="N1286" s="3">
        <f>D1277</f>
        <v>260537</v>
      </c>
      <c r="O1286" s="3">
        <f>E1277</f>
        <v>235415</v>
      </c>
    </row>
    <row r="1287" spans="3:13" s="18" customFormat="1" ht="12.75">
      <c r="C1287" s="38"/>
      <c r="D1287" s="197"/>
      <c r="E1287" s="197"/>
      <c r="H1287" s="52"/>
      <c r="I1287" s="52"/>
      <c r="M1287" s="3">
        <f t="shared" si="18"/>
        <v>0</v>
      </c>
    </row>
    <row r="1288" spans="1:13" ht="12.75">
      <c r="A1288" s="18"/>
      <c r="B1288" s="18"/>
      <c r="C1288" s="38"/>
      <c r="D1288" s="39"/>
      <c r="E1288" s="39"/>
      <c r="F1288" s="40"/>
      <c r="G1288" s="18"/>
      <c r="H1288" s="52"/>
      <c r="I1288" s="52"/>
      <c r="M1288" s="3">
        <f t="shared" si="18"/>
        <v>0</v>
      </c>
    </row>
    <row r="1289" s="49" customFormat="1" ht="12.75">
      <c r="M1289" s="3">
        <f t="shared" si="18"/>
        <v>0</v>
      </c>
    </row>
    <row r="1290" spans="1:13" ht="18">
      <c r="A1290" s="8" t="s">
        <v>123</v>
      </c>
      <c r="B1290" s="8"/>
      <c r="C1290" s="12"/>
      <c r="D1290" s="3"/>
      <c r="E1290" s="3"/>
      <c r="F1290" s="101"/>
      <c r="M1290" s="3">
        <f t="shared" si="18"/>
        <v>0</v>
      </c>
    </row>
    <row r="1291" spans="1:13" ht="15.75" thickBot="1">
      <c r="A1291" t="s">
        <v>76</v>
      </c>
      <c r="C1291" s="77">
        <v>2713.8</v>
      </c>
      <c r="D1291" s="3" t="s">
        <v>130</v>
      </c>
      <c r="E1291" s="3"/>
      <c r="M1291" s="3">
        <f t="shared" si="18"/>
        <v>0</v>
      </c>
    </row>
    <row r="1292" spans="1:13" ht="12.75" customHeight="1">
      <c r="A1292" s="303" t="s">
        <v>11</v>
      </c>
      <c r="B1292" s="295" t="s">
        <v>285</v>
      </c>
      <c r="C1292" s="295" t="s">
        <v>160</v>
      </c>
      <c r="D1292" s="295" t="s">
        <v>391</v>
      </c>
      <c r="E1292" s="295" t="s">
        <v>392</v>
      </c>
      <c r="F1292" s="10" t="s">
        <v>0</v>
      </c>
      <c r="G1292" s="299" t="s">
        <v>8</v>
      </c>
      <c r="H1292" s="300"/>
      <c r="I1292" s="297" t="s">
        <v>394</v>
      </c>
      <c r="M1292" s="3"/>
    </row>
    <row r="1293" spans="1:13" ht="24" customHeight="1" thickBot="1">
      <c r="A1293" s="312"/>
      <c r="B1293" s="296"/>
      <c r="C1293" s="304"/>
      <c r="D1293" s="304"/>
      <c r="E1293" s="296"/>
      <c r="F1293" s="2"/>
      <c r="G1293" s="19" t="s">
        <v>9</v>
      </c>
      <c r="H1293" s="58" t="s">
        <v>10</v>
      </c>
      <c r="I1293" s="298"/>
      <c r="M1293" s="3">
        <f t="shared" si="18"/>
        <v>0</v>
      </c>
    </row>
    <row r="1294" spans="1:13" ht="12.75">
      <c r="A1294" s="278" t="s">
        <v>13</v>
      </c>
      <c r="B1294" s="132"/>
      <c r="C1294" s="281">
        <v>43600</v>
      </c>
      <c r="D1294" s="309">
        <v>161153</v>
      </c>
      <c r="E1294" s="323">
        <v>140326</v>
      </c>
      <c r="F1294" s="127"/>
      <c r="G1294" s="25"/>
      <c r="H1294" s="35"/>
      <c r="I1294" s="159"/>
      <c r="M1294" s="3">
        <f t="shared" si="18"/>
        <v>0</v>
      </c>
    </row>
    <row r="1295" spans="1:13" ht="12.75">
      <c r="A1295" s="279"/>
      <c r="B1295" s="133"/>
      <c r="C1295" s="282"/>
      <c r="D1295" s="310"/>
      <c r="E1295" s="324"/>
      <c r="F1295" s="128" t="s">
        <v>77</v>
      </c>
      <c r="G1295" s="5" t="s">
        <v>281</v>
      </c>
      <c r="H1295" s="33">
        <v>11637</v>
      </c>
      <c r="I1295" s="159"/>
      <c r="M1295" s="3">
        <f t="shared" si="18"/>
        <v>0</v>
      </c>
    </row>
    <row r="1296" spans="1:13" ht="26.25" customHeight="1">
      <c r="A1296" s="279"/>
      <c r="B1296" s="133"/>
      <c r="C1296" s="282"/>
      <c r="D1296" s="310"/>
      <c r="E1296" s="324"/>
      <c r="F1296" s="129" t="s">
        <v>246</v>
      </c>
      <c r="G1296" s="125" t="s">
        <v>25</v>
      </c>
      <c r="H1296" s="263">
        <v>3883</v>
      </c>
      <c r="I1296" s="172"/>
      <c r="M1296" s="3">
        <f t="shared" si="18"/>
        <v>0</v>
      </c>
    </row>
    <row r="1297" spans="1:13" ht="30" customHeight="1">
      <c r="A1297" s="279"/>
      <c r="B1297" s="155">
        <v>125678.68</v>
      </c>
      <c r="C1297" s="282"/>
      <c r="D1297" s="310"/>
      <c r="E1297" s="324"/>
      <c r="F1297" s="9" t="s">
        <v>282</v>
      </c>
      <c r="G1297" s="125" t="s">
        <v>2</v>
      </c>
      <c r="H1297" s="263">
        <v>5367</v>
      </c>
      <c r="I1297" s="178">
        <f>B1297+E1294-H1303</f>
        <v>225822.68</v>
      </c>
      <c r="M1297" s="3">
        <f t="shared" si="18"/>
        <v>125678.68</v>
      </c>
    </row>
    <row r="1298" spans="1:13" ht="12.75">
      <c r="A1298" s="279"/>
      <c r="B1298" s="133"/>
      <c r="C1298" s="282"/>
      <c r="D1298" s="310"/>
      <c r="E1298" s="324"/>
      <c r="F1298" s="9" t="s">
        <v>116</v>
      </c>
      <c r="G1298" s="5" t="s">
        <v>85</v>
      </c>
      <c r="H1298" s="33">
        <v>8686</v>
      </c>
      <c r="I1298" s="159"/>
      <c r="M1298" s="3">
        <f t="shared" si="18"/>
        <v>0</v>
      </c>
    </row>
    <row r="1299" spans="1:13" ht="12.75">
      <c r="A1299" s="279"/>
      <c r="B1299" s="133"/>
      <c r="C1299" s="282"/>
      <c r="D1299" s="310"/>
      <c r="E1299" s="324"/>
      <c r="F1299" s="9" t="s">
        <v>149</v>
      </c>
      <c r="G1299" s="19" t="s">
        <v>29</v>
      </c>
      <c r="H1299" s="79">
        <v>3348</v>
      </c>
      <c r="I1299" s="159"/>
      <c r="M1299" s="3"/>
    </row>
    <row r="1300" spans="1:13" ht="12.75">
      <c r="A1300" s="279"/>
      <c r="B1300" s="133"/>
      <c r="C1300" s="282"/>
      <c r="D1300" s="310"/>
      <c r="E1300" s="324"/>
      <c r="F1300" s="9" t="s">
        <v>66</v>
      </c>
      <c r="G1300" s="19" t="s">
        <v>94</v>
      </c>
      <c r="H1300" s="79">
        <v>2529</v>
      </c>
      <c r="I1300" s="159"/>
      <c r="M1300" s="3"/>
    </row>
    <row r="1301" spans="1:13" ht="25.5">
      <c r="A1301" s="279"/>
      <c r="B1301" s="133"/>
      <c r="C1301" s="282"/>
      <c r="D1301" s="310"/>
      <c r="E1301" s="324"/>
      <c r="F1301" s="7" t="s">
        <v>17</v>
      </c>
      <c r="G1301" s="19" t="s">
        <v>16</v>
      </c>
      <c r="H1301" s="79">
        <v>969</v>
      </c>
      <c r="I1301" s="159"/>
      <c r="M1301" s="3"/>
    </row>
    <row r="1302" spans="1:13" ht="12.75">
      <c r="A1302" s="279"/>
      <c r="B1302" s="133"/>
      <c r="C1302" s="282"/>
      <c r="D1302" s="310"/>
      <c r="E1302" s="324"/>
      <c r="F1302" s="5" t="s">
        <v>46</v>
      </c>
      <c r="G1302" s="19" t="s">
        <v>25</v>
      </c>
      <c r="H1302" s="79">
        <v>3763</v>
      </c>
      <c r="I1302" s="159"/>
      <c r="M1302" s="3"/>
    </row>
    <row r="1303" spans="1:15" ht="13.5" thickBot="1">
      <c r="A1303" s="280"/>
      <c r="B1303" s="134"/>
      <c r="C1303" s="308"/>
      <c r="D1303" s="311"/>
      <c r="E1303" s="325"/>
      <c r="F1303" s="115" t="s">
        <v>74</v>
      </c>
      <c r="G1303" s="17"/>
      <c r="H1303" s="242">
        <f>SUM(H1295:H1302)</f>
        <v>40182</v>
      </c>
      <c r="I1303" s="246"/>
      <c r="J1303" s="3">
        <f>H1303</f>
        <v>40182</v>
      </c>
      <c r="M1303" s="3">
        <f t="shared" si="18"/>
        <v>0</v>
      </c>
      <c r="N1303" s="3">
        <f>D1294</f>
        <v>161153</v>
      </c>
      <c r="O1303" s="3">
        <f>E1294</f>
        <v>140326</v>
      </c>
    </row>
    <row r="1304" spans="1:13" ht="12.75">
      <c r="A1304" s="20"/>
      <c r="B1304" s="135"/>
      <c r="C1304" s="21"/>
      <c r="D1304" s="34"/>
      <c r="E1304" s="34"/>
      <c r="F1304" s="23"/>
      <c r="G1304" s="23"/>
      <c r="H1304" s="76"/>
      <c r="I1304" s="52"/>
      <c r="M1304" s="3">
        <f t="shared" si="18"/>
        <v>0</v>
      </c>
    </row>
    <row r="1305" spans="1:13" ht="12.75">
      <c r="A1305" s="18"/>
      <c r="B1305" s="18"/>
      <c r="C1305" s="38"/>
      <c r="D1305" s="39"/>
      <c r="E1305" s="39"/>
      <c r="F1305" s="40"/>
      <c r="G1305" s="18"/>
      <c r="H1305" s="52"/>
      <c r="I1305" s="52"/>
      <c r="M1305" s="3">
        <f t="shared" si="18"/>
        <v>0</v>
      </c>
    </row>
    <row r="1306" spans="1:13" ht="12.75">
      <c r="A1306" s="18"/>
      <c r="B1306" s="18"/>
      <c r="C1306" s="38"/>
      <c r="D1306" s="39"/>
      <c r="E1306" s="39"/>
      <c r="F1306" s="40"/>
      <c r="G1306" s="18"/>
      <c r="H1306" s="52"/>
      <c r="I1306" s="52"/>
      <c r="M1306" s="3">
        <f t="shared" si="18"/>
        <v>0</v>
      </c>
    </row>
    <row r="1307" spans="1:13" ht="12.75">
      <c r="A1307" s="18"/>
      <c r="B1307" s="18"/>
      <c r="C1307" s="38"/>
      <c r="D1307" s="39"/>
      <c r="E1307" s="39"/>
      <c r="F1307" s="40"/>
      <c r="G1307" s="18"/>
      <c r="H1307" s="52"/>
      <c r="I1307" s="52"/>
      <c r="M1307" s="3">
        <f t="shared" si="18"/>
        <v>0</v>
      </c>
    </row>
    <row r="1308" ht="12.75">
      <c r="M1308" s="3">
        <f t="shared" si="18"/>
        <v>0</v>
      </c>
    </row>
    <row r="1309" spans="1:13" ht="12.75">
      <c r="A1309" s="8" t="s">
        <v>124</v>
      </c>
      <c r="B1309" s="8"/>
      <c r="C1309" s="12"/>
      <c r="D1309" s="3"/>
      <c r="E1309" s="3"/>
      <c r="M1309" s="3">
        <f t="shared" si="18"/>
        <v>0</v>
      </c>
    </row>
    <row r="1310" spans="1:13" ht="15.75" thickBot="1">
      <c r="A1310" t="s">
        <v>76</v>
      </c>
      <c r="C1310" s="77">
        <v>2702.69</v>
      </c>
      <c r="D1310" s="3" t="s">
        <v>130</v>
      </c>
      <c r="E1310" s="3"/>
      <c r="M1310" s="3">
        <f t="shared" si="18"/>
        <v>0</v>
      </c>
    </row>
    <row r="1311" spans="1:13" ht="12.75" customHeight="1">
      <c r="A1311" s="303" t="s">
        <v>11</v>
      </c>
      <c r="B1311" s="295" t="s">
        <v>285</v>
      </c>
      <c r="C1311" s="295" t="s">
        <v>160</v>
      </c>
      <c r="D1311" s="295" t="s">
        <v>391</v>
      </c>
      <c r="E1311" s="295" t="s">
        <v>392</v>
      </c>
      <c r="F1311" s="10" t="s">
        <v>0</v>
      </c>
      <c r="G1311" s="299" t="s">
        <v>8</v>
      </c>
      <c r="H1311" s="300"/>
      <c r="I1311" s="297" t="s">
        <v>394</v>
      </c>
      <c r="M1311" s="3"/>
    </row>
    <row r="1312" spans="1:13" ht="28.5" customHeight="1" thickBot="1">
      <c r="A1312" s="312"/>
      <c r="B1312" s="296"/>
      <c r="C1312" s="304"/>
      <c r="D1312" s="304"/>
      <c r="E1312" s="296"/>
      <c r="F1312" s="2"/>
      <c r="G1312" s="19" t="s">
        <v>9</v>
      </c>
      <c r="H1312" s="58" t="s">
        <v>10</v>
      </c>
      <c r="I1312" s="298"/>
      <c r="M1312" s="3">
        <f t="shared" si="18"/>
        <v>0</v>
      </c>
    </row>
    <row r="1313" spans="1:13" ht="12.75">
      <c r="A1313" s="278" t="s">
        <v>13</v>
      </c>
      <c r="B1313" s="132"/>
      <c r="C1313" s="281">
        <v>169000</v>
      </c>
      <c r="D1313" s="309">
        <v>160311</v>
      </c>
      <c r="E1313" s="309">
        <v>148393</v>
      </c>
      <c r="F1313" s="27"/>
      <c r="G1313" s="25"/>
      <c r="H1313" s="35"/>
      <c r="I1313" s="159"/>
      <c r="M1313" s="3">
        <f t="shared" si="18"/>
        <v>0</v>
      </c>
    </row>
    <row r="1314" spans="1:13" ht="12.75">
      <c r="A1314" s="279"/>
      <c r="B1314" s="133"/>
      <c r="C1314" s="282"/>
      <c r="D1314" s="310"/>
      <c r="E1314" s="310"/>
      <c r="F1314" s="9" t="s">
        <v>49</v>
      </c>
      <c r="G1314" s="5" t="s">
        <v>94</v>
      </c>
      <c r="H1314" s="33">
        <v>17900</v>
      </c>
      <c r="I1314" s="159"/>
      <c r="M1314" s="3">
        <f t="shared" si="18"/>
        <v>0</v>
      </c>
    </row>
    <row r="1315" spans="1:13" ht="12.75">
      <c r="A1315" s="279"/>
      <c r="B1315" s="155">
        <v>3098.5500000000175</v>
      </c>
      <c r="C1315" s="282"/>
      <c r="D1315" s="310"/>
      <c r="E1315" s="310"/>
      <c r="F1315" s="9" t="s">
        <v>149</v>
      </c>
      <c r="G1315" s="19" t="s">
        <v>25</v>
      </c>
      <c r="H1315" s="79">
        <v>1388</v>
      </c>
      <c r="I1315" s="159">
        <f>B1315+E1313-H1317</f>
        <v>131495.55000000002</v>
      </c>
      <c r="M1315" s="3">
        <f aca="true" t="shared" si="19" ref="M1315:M1383">B1315</f>
        <v>3098.5500000000175</v>
      </c>
    </row>
    <row r="1316" spans="1:13" ht="12.75">
      <c r="A1316" s="279"/>
      <c r="B1316" s="155"/>
      <c r="C1316" s="282"/>
      <c r="D1316" s="310"/>
      <c r="E1316" s="310"/>
      <c r="F1316" s="5" t="s">
        <v>46</v>
      </c>
      <c r="G1316" s="48" t="s">
        <v>242</v>
      </c>
      <c r="H1316" s="226">
        <v>708</v>
      </c>
      <c r="I1316" s="159"/>
      <c r="M1316" s="3"/>
    </row>
    <row r="1317" spans="1:15" ht="13.5" thickBot="1">
      <c r="A1317" s="280"/>
      <c r="B1317" s="134"/>
      <c r="C1317" s="308"/>
      <c r="D1317" s="311"/>
      <c r="E1317" s="311"/>
      <c r="F1317" s="15" t="s">
        <v>74</v>
      </c>
      <c r="G1317" s="17"/>
      <c r="H1317" s="242">
        <f>SUM(H1314:H1316)</f>
        <v>19996</v>
      </c>
      <c r="I1317" s="246"/>
      <c r="J1317" s="3">
        <f>H1317</f>
        <v>19996</v>
      </c>
      <c r="M1317" s="3">
        <f t="shared" si="19"/>
        <v>0</v>
      </c>
      <c r="N1317" s="3">
        <f>D1313</f>
        <v>160311</v>
      </c>
      <c r="O1317" s="3">
        <f>E1313</f>
        <v>148393</v>
      </c>
    </row>
    <row r="1318" spans="1:13" s="3" customFormat="1" ht="12.75">
      <c r="A1318" s="198"/>
      <c r="B1318" s="199"/>
      <c r="C1318" s="21"/>
      <c r="D1318" s="34"/>
      <c r="E1318" s="34"/>
      <c r="F1318" s="21"/>
      <c r="G1318" s="21"/>
      <c r="H1318" s="76"/>
      <c r="I1318" s="52"/>
      <c r="M1318" s="3">
        <f t="shared" si="19"/>
        <v>0</v>
      </c>
    </row>
    <row r="1319" ht="12.75">
      <c r="M1319" s="3">
        <f t="shared" si="19"/>
        <v>0</v>
      </c>
    </row>
    <row r="1320" spans="1:13" ht="12.75">
      <c r="A1320" s="8" t="s">
        <v>125</v>
      </c>
      <c r="B1320" s="8"/>
      <c r="C1320" s="12"/>
      <c r="D1320" s="3"/>
      <c r="E1320" s="3"/>
      <c r="M1320" s="3">
        <f t="shared" si="19"/>
        <v>0</v>
      </c>
    </row>
    <row r="1321" spans="1:13" ht="15.75" thickBot="1">
      <c r="A1321" t="s">
        <v>76</v>
      </c>
      <c r="C1321" s="200">
        <v>1360.06</v>
      </c>
      <c r="D1321" s="3" t="s">
        <v>130</v>
      </c>
      <c r="E1321" s="3"/>
      <c r="M1321" s="3">
        <f t="shared" si="19"/>
        <v>0</v>
      </c>
    </row>
    <row r="1322" spans="1:13" ht="12.75" customHeight="1">
      <c r="A1322" s="363" t="s">
        <v>11</v>
      </c>
      <c r="B1322" s="295" t="s">
        <v>285</v>
      </c>
      <c r="C1322" s="342" t="s">
        <v>160</v>
      </c>
      <c r="D1322" s="295" t="s">
        <v>391</v>
      </c>
      <c r="E1322" s="295" t="s">
        <v>392</v>
      </c>
      <c r="F1322" s="10" t="s">
        <v>0</v>
      </c>
      <c r="G1322" s="299" t="s">
        <v>8</v>
      </c>
      <c r="H1322" s="300"/>
      <c r="I1322" s="297" t="s">
        <v>394</v>
      </c>
      <c r="M1322" s="3"/>
    </row>
    <row r="1323" spans="1:13" ht="40.5" customHeight="1" thickBot="1">
      <c r="A1323" s="371"/>
      <c r="B1323" s="296"/>
      <c r="C1323" s="372"/>
      <c r="D1323" s="304"/>
      <c r="E1323" s="296"/>
      <c r="F1323" s="156"/>
      <c r="G1323" s="17" t="s">
        <v>9</v>
      </c>
      <c r="H1323" s="234" t="s">
        <v>10</v>
      </c>
      <c r="I1323" s="298"/>
      <c r="M1323" s="3">
        <f t="shared" si="19"/>
        <v>0</v>
      </c>
    </row>
    <row r="1324" spans="1:13" ht="12.75">
      <c r="A1324" s="318" t="s">
        <v>13</v>
      </c>
      <c r="B1324" s="119"/>
      <c r="C1324" s="320">
        <v>89480</v>
      </c>
      <c r="D1324" s="310">
        <v>80958</v>
      </c>
      <c r="E1324" s="310">
        <v>73608</v>
      </c>
      <c r="F1324" s="158" t="s">
        <v>49</v>
      </c>
      <c r="G1324" s="23" t="s">
        <v>399</v>
      </c>
      <c r="H1324" s="82">
        <v>18530</v>
      </c>
      <c r="I1324" s="160"/>
      <c r="M1324" s="3">
        <f t="shared" si="19"/>
        <v>0</v>
      </c>
    </row>
    <row r="1325" spans="1:13" ht="12.75">
      <c r="A1325" s="318"/>
      <c r="B1325" s="145">
        <v>-17703.65</v>
      </c>
      <c r="C1325" s="320"/>
      <c r="D1325" s="310"/>
      <c r="E1325" s="310"/>
      <c r="F1325" s="9" t="s">
        <v>149</v>
      </c>
      <c r="G1325" s="23" t="s">
        <v>107</v>
      </c>
      <c r="H1325" s="82">
        <v>4741</v>
      </c>
      <c r="I1325" s="160">
        <f>B1325+E1324-H1327</f>
        <v>29579.35</v>
      </c>
      <c r="M1325" s="3">
        <f t="shared" si="19"/>
        <v>-17703.65</v>
      </c>
    </row>
    <row r="1326" spans="1:13" ht="12.75">
      <c r="A1326" s="318"/>
      <c r="B1326" s="145"/>
      <c r="C1326" s="320"/>
      <c r="D1326" s="310"/>
      <c r="E1326" s="310"/>
      <c r="F1326" s="5" t="s">
        <v>46</v>
      </c>
      <c r="G1326" s="48" t="s">
        <v>357</v>
      </c>
      <c r="H1326" s="226">
        <v>3054</v>
      </c>
      <c r="I1326" s="160"/>
      <c r="M1326" s="3"/>
    </row>
    <row r="1327" spans="1:15" ht="13.5" thickBot="1">
      <c r="A1327" s="319"/>
      <c r="B1327" s="267"/>
      <c r="C1327" s="321"/>
      <c r="D1327" s="311"/>
      <c r="E1327" s="311"/>
      <c r="F1327" s="15" t="s">
        <v>74</v>
      </c>
      <c r="G1327" s="17"/>
      <c r="H1327" s="242">
        <f>SUM(H1324:H1326)</f>
        <v>26325</v>
      </c>
      <c r="I1327" s="246"/>
      <c r="J1327" s="3">
        <f>H1327</f>
        <v>26325</v>
      </c>
      <c r="M1327" s="3">
        <f t="shared" si="19"/>
        <v>0</v>
      </c>
      <c r="N1327" s="3">
        <f>D1324</f>
        <v>80958</v>
      </c>
      <c r="O1327" s="3">
        <f>E1324</f>
        <v>73608</v>
      </c>
    </row>
    <row r="1328" spans="3:13" s="18" customFormat="1" ht="16.5" customHeight="1">
      <c r="C1328" s="38"/>
      <c r="D1328" s="197"/>
      <c r="E1328" s="197"/>
      <c r="H1328" s="52"/>
      <c r="I1328" s="52"/>
      <c r="M1328" s="3">
        <f t="shared" si="19"/>
        <v>0</v>
      </c>
    </row>
    <row r="1329" s="49" customFormat="1" ht="12.75">
      <c r="M1329" s="3">
        <f t="shared" si="19"/>
        <v>0</v>
      </c>
    </row>
    <row r="1330" spans="1:13" ht="18">
      <c r="A1330" s="8" t="s">
        <v>126</v>
      </c>
      <c r="B1330" s="8"/>
      <c r="C1330" s="12"/>
      <c r="D1330" s="3"/>
      <c r="E1330" s="3"/>
      <c r="F1330" s="101"/>
      <c r="M1330" s="3">
        <f t="shared" si="19"/>
        <v>0</v>
      </c>
    </row>
    <row r="1331" spans="1:13" ht="15.75" thickBot="1">
      <c r="A1331" t="s">
        <v>76</v>
      </c>
      <c r="C1331" s="77">
        <v>1372.35</v>
      </c>
      <c r="D1331" s="3"/>
      <c r="E1331" s="3"/>
      <c r="M1331" s="3">
        <f t="shared" si="19"/>
        <v>0</v>
      </c>
    </row>
    <row r="1332" spans="1:13" ht="12.75" customHeight="1">
      <c r="A1332" s="303" t="s">
        <v>11</v>
      </c>
      <c r="B1332" s="295" t="s">
        <v>285</v>
      </c>
      <c r="C1332" s="295" t="s">
        <v>160</v>
      </c>
      <c r="D1332" s="295" t="s">
        <v>391</v>
      </c>
      <c r="E1332" s="295" t="s">
        <v>392</v>
      </c>
      <c r="F1332" s="10" t="s">
        <v>0</v>
      </c>
      <c r="G1332" s="299" t="s">
        <v>8</v>
      </c>
      <c r="H1332" s="300"/>
      <c r="I1332" s="297" t="s">
        <v>394</v>
      </c>
      <c r="M1332" s="3"/>
    </row>
    <row r="1333" spans="1:13" ht="28.5" customHeight="1" thickBot="1">
      <c r="A1333" s="312"/>
      <c r="B1333" s="296"/>
      <c r="C1333" s="304"/>
      <c r="D1333" s="304"/>
      <c r="E1333" s="296"/>
      <c r="F1333" s="2"/>
      <c r="G1333" s="19" t="s">
        <v>9</v>
      </c>
      <c r="H1333" s="58" t="s">
        <v>10</v>
      </c>
      <c r="I1333" s="298"/>
      <c r="M1333" s="3">
        <f t="shared" si="19"/>
        <v>0</v>
      </c>
    </row>
    <row r="1334" spans="1:13" ht="13.5" thickBot="1">
      <c r="A1334" s="278" t="s">
        <v>13</v>
      </c>
      <c r="B1334" s="132"/>
      <c r="C1334" s="281">
        <v>0</v>
      </c>
      <c r="D1334" s="309">
        <v>81285</v>
      </c>
      <c r="E1334" s="309">
        <v>78545</v>
      </c>
      <c r="F1334" s="31"/>
      <c r="G1334" s="25"/>
      <c r="H1334" s="62"/>
      <c r="I1334" s="179"/>
      <c r="M1334" s="3">
        <f t="shared" si="19"/>
        <v>0</v>
      </c>
    </row>
    <row r="1335" spans="1:13" ht="25.5">
      <c r="A1335" s="279"/>
      <c r="B1335" s="133"/>
      <c r="C1335" s="282"/>
      <c r="D1335" s="310"/>
      <c r="E1335" s="310"/>
      <c r="F1335" s="32" t="s">
        <v>219</v>
      </c>
      <c r="G1335" s="23" t="s">
        <v>218</v>
      </c>
      <c r="H1335" s="82">
        <v>2889</v>
      </c>
      <c r="I1335" s="160"/>
      <c r="M1335" s="3">
        <f t="shared" si="19"/>
        <v>0</v>
      </c>
    </row>
    <row r="1336" spans="1:13" ht="12.75">
      <c r="A1336" s="279"/>
      <c r="B1336" s="133"/>
      <c r="C1336" s="282"/>
      <c r="D1336" s="310"/>
      <c r="E1336" s="310"/>
      <c r="F1336" s="59" t="s">
        <v>32</v>
      </c>
      <c r="G1336" s="23" t="s">
        <v>388</v>
      </c>
      <c r="H1336" s="82">
        <v>12427</v>
      </c>
      <c r="I1336" s="160"/>
      <c r="M1336" s="3">
        <f t="shared" si="19"/>
        <v>0</v>
      </c>
    </row>
    <row r="1337" spans="1:13" ht="12.75">
      <c r="A1337" s="279"/>
      <c r="B1337" s="155">
        <v>-45741.48</v>
      </c>
      <c r="C1337" s="282"/>
      <c r="D1337" s="310"/>
      <c r="E1337" s="310"/>
      <c r="F1337" s="9" t="s">
        <v>49</v>
      </c>
      <c r="G1337" s="5" t="s">
        <v>81</v>
      </c>
      <c r="H1337" s="33">
        <v>22605</v>
      </c>
      <c r="I1337" s="159">
        <f>B1337+E1334-H1341</f>
        <v>-15353.480000000003</v>
      </c>
      <c r="M1337" s="3">
        <f t="shared" si="19"/>
        <v>-45741.48</v>
      </c>
    </row>
    <row r="1338" spans="1:13" ht="12.75">
      <c r="A1338" s="279"/>
      <c r="B1338" s="133"/>
      <c r="C1338" s="282"/>
      <c r="D1338" s="310"/>
      <c r="E1338" s="310"/>
      <c r="F1338" s="9" t="s">
        <v>62</v>
      </c>
      <c r="G1338" s="5" t="s">
        <v>85</v>
      </c>
      <c r="H1338" s="33">
        <v>4207</v>
      </c>
      <c r="I1338" s="159"/>
      <c r="M1338" s="3">
        <f t="shared" si="19"/>
        <v>0</v>
      </c>
    </row>
    <row r="1339" spans="1:13" ht="12.75">
      <c r="A1339" s="279"/>
      <c r="B1339" s="133"/>
      <c r="C1339" s="282"/>
      <c r="D1339" s="310"/>
      <c r="E1339" s="310"/>
      <c r="F1339" s="9" t="s">
        <v>149</v>
      </c>
      <c r="G1339" s="5" t="s">
        <v>90</v>
      </c>
      <c r="H1339" s="33">
        <v>2922</v>
      </c>
      <c r="I1339" s="159"/>
      <c r="M1339" s="3">
        <f t="shared" si="19"/>
        <v>0</v>
      </c>
    </row>
    <row r="1340" spans="1:13" ht="12.75">
      <c r="A1340" s="279"/>
      <c r="B1340" s="133"/>
      <c r="C1340" s="282"/>
      <c r="D1340" s="310"/>
      <c r="E1340" s="310"/>
      <c r="F1340" s="5" t="s">
        <v>46</v>
      </c>
      <c r="G1340" s="19" t="s">
        <v>331</v>
      </c>
      <c r="H1340" s="79">
        <v>3107</v>
      </c>
      <c r="I1340" s="159"/>
      <c r="M1340" s="3"/>
    </row>
    <row r="1341" spans="1:15" ht="13.5" thickBot="1">
      <c r="A1341" s="280"/>
      <c r="B1341" s="134"/>
      <c r="C1341" s="308"/>
      <c r="D1341" s="311"/>
      <c r="E1341" s="311"/>
      <c r="F1341" s="15" t="s">
        <v>74</v>
      </c>
      <c r="G1341" s="17"/>
      <c r="H1341" s="242">
        <f>SUM(H1334:H1340)</f>
        <v>48157</v>
      </c>
      <c r="I1341" s="246"/>
      <c r="J1341" s="3">
        <f>H1341</f>
        <v>48157</v>
      </c>
      <c r="M1341" s="3">
        <f t="shared" si="19"/>
        <v>0</v>
      </c>
      <c r="N1341" s="3">
        <f>D1334</f>
        <v>81285</v>
      </c>
      <c r="O1341" s="3">
        <f>E1334</f>
        <v>78545</v>
      </c>
    </row>
    <row r="1342" spans="1:13" ht="12.75">
      <c r="A1342" s="20"/>
      <c r="B1342" s="135"/>
      <c r="C1342" s="21"/>
      <c r="D1342" s="34"/>
      <c r="E1342" s="34"/>
      <c r="F1342" s="23"/>
      <c r="G1342" s="23"/>
      <c r="H1342" s="76"/>
      <c r="I1342" s="52"/>
      <c r="M1342" s="3">
        <f t="shared" si="19"/>
        <v>0</v>
      </c>
    </row>
    <row r="1343" ht="12.75">
      <c r="M1343" s="3">
        <f t="shared" si="19"/>
        <v>0</v>
      </c>
    </row>
    <row r="1344" spans="1:13" ht="12.75">
      <c r="A1344" s="8" t="s">
        <v>127</v>
      </c>
      <c r="B1344" s="8"/>
      <c r="C1344" s="12"/>
      <c r="D1344" s="3"/>
      <c r="E1344" s="3"/>
      <c r="M1344" s="3">
        <f t="shared" si="19"/>
        <v>0</v>
      </c>
    </row>
    <row r="1345" spans="1:13" ht="15">
      <c r="A1345" t="s">
        <v>76</v>
      </c>
      <c r="C1345" s="77">
        <v>2992.97</v>
      </c>
      <c r="D1345" s="3"/>
      <c r="E1345" s="3"/>
      <c r="M1345" s="3">
        <f t="shared" si="19"/>
        <v>0</v>
      </c>
    </row>
    <row r="1346" spans="1:13" ht="15.75" thickBot="1">
      <c r="A1346" t="s">
        <v>131</v>
      </c>
      <c r="C1346" s="77">
        <v>54</v>
      </c>
      <c r="D1346" s="3"/>
      <c r="E1346" s="3"/>
      <c r="M1346" s="3">
        <f t="shared" si="19"/>
        <v>0</v>
      </c>
    </row>
    <row r="1347" spans="1:13" ht="12.75" customHeight="1">
      <c r="A1347" s="303" t="s">
        <v>11</v>
      </c>
      <c r="B1347" s="295" t="s">
        <v>285</v>
      </c>
      <c r="C1347" s="295" t="s">
        <v>160</v>
      </c>
      <c r="D1347" s="295" t="s">
        <v>391</v>
      </c>
      <c r="E1347" s="295" t="s">
        <v>392</v>
      </c>
      <c r="F1347" s="10" t="s">
        <v>0</v>
      </c>
      <c r="G1347" s="299" t="s">
        <v>8</v>
      </c>
      <c r="H1347" s="300"/>
      <c r="I1347" s="297" t="s">
        <v>394</v>
      </c>
      <c r="M1347" s="3"/>
    </row>
    <row r="1348" spans="1:13" ht="45" customHeight="1" thickBot="1">
      <c r="A1348" s="312"/>
      <c r="B1348" s="296"/>
      <c r="C1348" s="304"/>
      <c r="D1348" s="304"/>
      <c r="E1348" s="296"/>
      <c r="F1348" s="2"/>
      <c r="G1348" s="19" t="s">
        <v>9</v>
      </c>
      <c r="H1348" s="58" t="s">
        <v>10</v>
      </c>
      <c r="I1348" s="298"/>
      <c r="M1348" s="3">
        <f t="shared" si="19"/>
        <v>0</v>
      </c>
    </row>
    <row r="1349" spans="1:13" ht="14.25" customHeight="1" thickBot="1">
      <c r="A1349" s="70"/>
      <c r="B1349" s="133"/>
      <c r="C1349" s="118"/>
      <c r="D1349" s="118"/>
      <c r="E1349" s="130"/>
      <c r="F1349" s="111" t="s">
        <v>77</v>
      </c>
      <c r="G1349" s="25" t="s">
        <v>283</v>
      </c>
      <c r="H1349" s="257">
        <v>7314</v>
      </c>
      <c r="I1349" s="185"/>
      <c r="M1349" s="3">
        <f t="shared" si="19"/>
        <v>0</v>
      </c>
    </row>
    <row r="1350" spans="1:13" ht="12.75">
      <c r="A1350" s="278" t="s">
        <v>13</v>
      </c>
      <c r="B1350" s="132"/>
      <c r="C1350" s="281">
        <v>85000</v>
      </c>
      <c r="D1350" s="309">
        <f>177559+3777.83</f>
        <v>181336.83</v>
      </c>
      <c r="E1350" s="323">
        <f>165274+3777.83</f>
        <v>169051.83</v>
      </c>
      <c r="F1350" s="112" t="s">
        <v>73</v>
      </c>
      <c r="G1350" s="5" t="s">
        <v>270</v>
      </c>
      <c r="H1350" s="33">
        <v>40343</v>
      </c>
      <c r="I1350" s="159"/>
      <c r="M1350" s="3">
        <f t="shared" si="19"/>
        <v>0</v>
      </c>
    </row>
    <row r="1351" spans="1:13" ht="12.75">
      <c r="A1351" s="279"/>
      <c r="B1351" s="133"/>
      <c r="C1351" s="282"/>
      <c r="D1351" s="310"/>
      <c r="E1351" s="324"/>
      <c r="F1351" s="113" t="s">
        <v>220</v>
      </c>
      <c r="G1351" s="5" t="s">
        <v>1</v>
      </c>
      <c r="H1351" s="33">
        <v>2590</v>
      </c>
      <c r="I1351" s="159"/>
      <c r="M1351" s="3">
        <f t="shared" si="19"/>
        <v>0</v>
      </c>
    </row>
    <row r="1352" spans="1:13" ht="38.25">
      <c r="A1352" s="279"/>
      <c r="B1352" s="155">
        <v>-102750.17</v>
      </c>
      <c r="C1352" s="282"/>
      <c r="D1352" s="310"/>
      <c r="E1352" s="324"/>
      <c r="F1352" s="113" t="s">
        <v>222</v>
      </c>
      <c r="G1352" s="5" t="s">
        <v>221</v>
      </c>
      <c r="H1352" s="33">
        <v>2671</v>
      </c>
      <c r="I1352" s="159">
        <f>B1352+E1350-H1358</f>
        <v>-54443.34000000001</v>
      </c>
      <c r="M1352" s="3">
        <f t="shared" si="19"/>
        <v>-102750.17</v>
      </c>
    </row>
    <row r="1353" spans="1:13" ht="16.5" customHeight="1">
      <c r="A1353" s="279"/>
      <c r="B1353" s="133"/>
      <c r="C1353" s="282"/>
      <c r="D1353" s="310"/>
      <c r="E1353" s="324"/>
      <c r="F1353" s="113" t="s">
        <v>49</v>
      </c>
      <c r="G1353" s="5" t="s">
        <v>223</v>
      </c>
      <c r="H1353" s="33">
        <v>24362</v>
      </c>
      <c r="I1353" s="159"/>
      <c r="M1353" s="3">
        <f t="shared" si="19"/>
        <v>0</v>
      </c>
    </row>
    <row r="1354" spans="1:13" ht="12.75">
      <c r="A1354" s="279"/>
      <c r="B1354" s="133"/>
      <c r="C1354" s="282"/>
      <c r="D1354" s="310"/>
      <c r="E1354" s="324"/>
      <c r="F1354" s="113" t="s">
        <v>116</v>
      </c>
      <c r="G1354" s="5" t="s">
        <v>36</v>
      </c>
      <c r="H1354" s="33">
        <v>11996</v>
      </c>
      <c r="I1354" s="159"/>
      <c r="M1354" s="3">
        <f t="shared" si="19"/>
        <v>0</v>
      </c>
    </row>
    <row r="1355" spans="1:13" ht="12.75">
      <c r="A1355" s="279"/>
      <c r="B1355" s="133"/>
      <c r="C1355" s="282"/>
      <c r="D1355" s="310"/>
      <c r="E1355" s="324"/>
      <c r="F1355" s="113" t="s">
        <v>62</v>
      </c>
      <c r="G1355" s="5" t="s">
        <v>145</v>
      </c>
      <c r="H1355" s="33">
        <v>27154</v>
      </c>
      <c r="I1355" s="159"/>
      <c r="M1355" s="3">
        <f t="shared" si="19"/>
        <v>0</v>
      </c>
    </row>
    <row r="1356" spans="1:13" ht="12.75">
      <c r="A1356" s="279"/>
      <c r="B1356" s="133"/>
      <c r="C1356" s="282"/>
      <c r="D1356" s="310"/>
      <c r="E1356" s="324"/>
      <c r="F1356" s="113" t="s">
        <v>149</v>
      </c>
      <c r="G1356" s="5" t="s">
        <v>90</v>
      </c>
      <c r="H1356" s="33">
        <v>2734</v>
      </c>
      <c r="I1356" s="159"/>
      <c r="M1356" s="3">
        <f t="shared" si="19"/>
        <v>0</v>
      </c>
    </row>
    <row r="1357" spans="1:13" ht="12.75">
      <c r="A1357" s="279"/>
      <c r="B1357" s="133"/>
      <c r="C1357" s="282"/>
      <c r="D1357" s="310"/>
      <c r="E1357" s="324"/>
      <c r="F1357" s="5" t="s">
        <v>46</v>
      </c>
      <c r="G1357" s="19" t="s">
        <v>1</v>
      </c>
      <c r="H1357" s="79">
        <v>1581</v>
      </c>
      <c r="I1357" s="159"/>
      <c r="M1357" s="3"/>
    </row>
    <row r="1358" spans="1:15" ht="13.5" thickBot="1">
      <c r="A1358" s="280"/>
      <c r="B1358" s="134"/>
      <c r="C1358" s="308"/>
      <c r="D1358" s="311"/>
      <c r="E1358" s="325"/>
      <c r="F1358" s="115" t="s">
        <v>74</v>
      </c>
      <c r="G1358" s="17"/>
      <c r="H1358" s="242">
        <f>SUM(H1349:H1357)</f>
        <v>120745</v>
      </c>
      <c r="I1358" s="246"/>
      <c r="J1358" s="3">
        <f>H1358</f>
        <v>120745</v>
      </c>
      <c r="K1358" s="3"/>
      <c r="M1358" s="3">
        <f t="shared" si="19"/>
        <v>0</v>
      </c>
      <c r="N1358" s="3">
        <f>D1350</f>
        <v>181336.83</v>
      </c>
      <c r="O1358" s="3">
        <f>E1350</f>
        <v>169051.83</v>
      </c>
    </row>
    <row r="1359" spans="1:13" ht="12.75">
      <c r="A1359" s="20"/>
      <c r="B1359" s="135"/>
      <c r="C1359" s="21"/>
      <c r="D1359" s="34"/>
      <c r="E1359" s="34"/>
      <c r="F1359" s="23"/>
      <c r="G1359" s="23"/>
      <c r="H1359" s="76"/>
      <c r="I1359" s="52"/>
      <c r="J1359" s="3"/>
      <c r="M1359" s="3">
        <f t="shared" si="19"/>
        <v>0</v>
      </c>
    </row>
    <row r="1360" ht="12.75">
      <c r="M1360" s="3">
        <f t="shared" si="19"/>
        <v>0</v>
      </c>
    </row>
    <row r="1361" spans="1:13" ht="12.75">
      <c r="A1361" s="8" t="s">
        <v>128</v>
      </c>
      <c r="B1361" s="8"/>
      <c r="C1361" s="12"/>
      <c r="D1361" s="3"/>
      <c r="E1361" s="3"/>
      <c r="M1361" s="3">
        <f t="shared" si="19"/>
        <v>0</v>
      </c>
    </row>
    <row r="1362" spans="1:13" ht="15.75" thickBot="1">
      <c r="A1362" t="s">
        <v>76</v>
      </c>
      <c r="C1362" s="77">
        <v>1370.69</v>
      </c>
      <c r="D1362" s="3" t="s">
        <v>130</v>
      </c>
      <c r="E1362" s="3"/>
      <c r="M1362" s="3">
        <f t="shared" si="19"/>
        <v>0</v>
      </c>
    </row>
    <row r="1363" spans="1:13" ht="12.75" customHeight="1">
      <c r="A1363" s="303" t="s">
        <v>11</v>
      </c>
      <c r="B1363" s="295" t="s">
        <v>285</v>
      </c>
      <c r="C1363" s="295" t="s">
        <v>160</v>
      </c>
      <c r="D1363" s="295" t="s">
        <v>391</v>
      </c>
      <c r="E1363" s="295" t="s">
        <v>392</v>
      </c>
      <c r="F1363" s="10" t="s">
        <v>0</v>
      </c>
      <c r="G1363" s="299" t="s">
        <v>8</v>
      </c>
      <c r="H1363" s="300"/>
      <c r="I1363" s="297" t="s">
        <v>394</v>
      </c>
      <c r="M1363" s="3"/>
    </row>
    <row r="1364" spans="1:13" ht="36.75" customHeight="1" thickBot="1">
      <c r="A1364" s="312"/>
      <c r="B1364" s="296"/>
      <c r="C1364" s="304"/>
      <c r="D1364" s="304"/>
      <c r="E1364" s="296"/>
      <c r="F1364" s="2"/>
      <c r="G1364" s="19" t="s">
        <v>9</v>
      </c>
      <c r="H1364" s="58" t="s">
        <v>10</v>
      </c>
      <c r="I1364" s="298"/>
      <c r="M1364" s="3">
        <f t="shared" si="19"/>
        <v>0</v>
      </c>
    </row>
    <row r="1365" spans="1:13" ht="12.75">
      <c r="A1365" s="278" t="s">
        <v>13</v>
      </c>
      <c r="B1365" s="132"/>
      <c r="C1365" s="281">
        <v>0</v>
      </c>
      <c r="D1365" s="309">
        <v>81585</v>
      </c>
      <c r="E1365" s="309">
        <v>71994</v>
      </c>
      <c r="F1365" s="9"/>
      <c r="G1365" s="5"/>
      <c r="H1365" s="33"/>
      <c r="I1365" s="159"/>
      <c r="M1365" s="3">
        <f t="shared" si="19"/>
        <v>0</v>
      </c>
    </row>
    <row r="1366" spans="1:13" ht="12.75">
      <c r="A1366" s="279"/>
      <c r="B1366" s="133"/>
      <c r="C1366" s="282"/>
      <c r="D1366" s="310"/>
      <c r="E1366" s="310"/>
      <c r="F1366" s="113" t="s">
        <v>116</v>
      </c>
      <c r="G1366" s="5" t="s">
        <v>348</v>
      </c>
      <c r="H1366" s="33">
        <v>32754</v>
      </c>
      <c r="I1366" s="159"/>
      <c r="M1366" s="3"/>
    </row>
    <row r="1367" spans="1:13" ht="12.75">
      <c r="A1367" s="279"/>
      <c r="B1367" s="155">
        <v>-15761.29</v>
      </c>
      <c r="C1367" s="282"/>
      <c r="D1367" s="310"/>
      <c r="E1367" s="310"/>
      <c r="F1367" s="5" t="s">
        <v>15</v>
      </c>
      <c r="G1367" s="5" t="s">
        <v>389</v>
      </c>
      <c r="H1367" s="33">
        <v>5369</v>
      </c>
      <c r="I1367" s="159">
        <f>B1367+E1365-H1369</f>
        <v>16528.71</v>
      </c>
      <c r="M1367" s="3">
        <f t="shared" si="19"/>
        <v>-15761.29</v>
      </c>
    </row>
    <row r="1368" spans="1:13" ht="12.75">
      <c r="A1368" s="279"/>
      <c r="B1368" s="155"/>
      <c r="C1368" s="282"/>
      <c r="D1368" s="310"/>
      <c r="E1368" s="310"/>
      <c r="F1368" s="5" t="s">
        <v>46</v>
      </c>
      <c r="G1368" s="19" t="s">
        <v>2</v>
      </c>
      <c r="H1368" s="79">
        <v>1581</v>
      </c>
      <c r="I1368" s="159"/>
      <c r="M1368" s="3"/>
    </row>
    <row r="1369" spans="1:15" ht="13.5" thickBot="1">
      <c r="A1369" s="280"/>
      <c r="B1369" s="134"/>
      <c r="C1369" s="308"/>
      <c r="D1369" s="311"/>
      <c r="E1369" s="311"/>
      <c r="F1369" s="15" t="s">
        <v>74</v>
      </c>
      <c r="G1369" s="17"/>
      <c r="H1369" s="242">
        <f>SUM(H1366:H1368)</f>
        <v>39704</v>
      </c>
      <c r="I1369" s="246"/>
      <c r="J1369" s="3">
        <f>H1369</f>
        <v>39704</v>
      </c>
      <c r="M1369" s="3">
        <f t="shared" si="19"/>
        <v>0</v>
      </c>
      <c r="N1369" s="3">
        <f>D1365</f>
        <v>81585</v>
      </c>
      <c r="O1369" s="3">
        <f>E1365</f>
        <v>71994</v>
      </c>
    </row>
    <row r="1370" spans="1:13" ht="12.75">
      <c r="A1370" s="20"/>
      <c r="B1370" s="135"/>
      <c r="C1370" s="21"/>
      <c r="D1370" s="34"/>
      <c r="E1370" s="34"/>
      <c r="F1370" s="23"/>
      <c r="G1370" s="23"/>
      <c r="H1370" s="76"/>
      <c r="I1370" s="52"/>
      <c r="M1370" s="3">
        <f t="shared" si="19"/>
        <v>0</v>
      </c>
    </row>
    <row r="1371" spans="1:13" ht="12.75">
      <c r="A1371" s="18"/>
      <c r="B1371" s="18"/>
      <c r="C1371" s="38"/>
      <c r="D1371" s="39"/>
      <c r="E1371" s="39"/>
      <c r="F1371" s="40"/>
      <c r="G1371" s="18"/>
      <c r="H1371" s="52"/>
      <c r="I1371" s="52"/>
      <c r="M1371" s="3">
        <f t="shared" si="19"/>
        <v>0</v>
      </c>
    </row>
    <row r="1372" spans="1:13" ht="12.75">
      <c r="A1372" s="18"/>
      <c r="B1372" s="18"/>
      <c r="C1372" s="38"/>
      <c r="D1372" s="39"/>
      <c r="E1372" s="39"/>
      <c r="F1372" s="40"/>
      <c r="G1372" s="18"/>
      <c r="H1372" s="52"/>
      <c r="I1372" s="52"/>
      <c r="M1372" s="3">
        <f t="shared" si="19"/>
        <v>0</v>
      </c>
    </row>
    <row r="1373" spans="1:13" ht="12.75">
      <c r="A1373" s="18"/>
      <c r="B1373" s="18"/>
      <c r="C1373" s="38"/>
      <c r="D1373" s="39"/>
      <c r="E1373" s="39"/>
      <c r="F1373" s="40"/>
      <c r="G1373" s="18"/>
      <c r="H1373" s="52"/>
      <c r="I1373" s="52"/>
      <c r="M1373" s="3">
        <f t="shared" si="19"/>
        <v>0</v>
      </c>
    </row>
    <row r="1374" spans="1:13" ht="12.75">
      <c r="A1374" s="18"/>
      <c r="B1374" s="18"/>
      <c r="C1374" s="38"/>
      <c r="D1374" s="39"/>
      <c r="E1374" s="39"/>
      <c r="F1374" s="40"/>
      <c r="G1374" s="18"/>
      <c r="H1374" s="52"/>
      <c r="I1374" s="52"/>
      <c r="M1374" s="3">
        <f t="shared" si="19"/>
        <v>0</v>
      </c>
    </row>
    <row r="1375" ht="12.75">
      <c r="M1375" s="3">
        <f t="shared" si="19"/>
        <v>0</v>
      </c>
    </row>
    <row r="1376" spans="1:13" ht="12.75">
      <c r="A1376" s="8" t="s">
        <v>129</v>
      </c>
      <c r="B1376" s="8"/>
      <c r="C1376" s="12"/>
      <c r="D1376" s="3"/>
      <c r="E1376" s="3"/>
      <c r="M1376" s="3">
        <f t="shared" si="19"/>
        <v>0</v>
      </c>
    </row>
    <row r="1377" spans="1:13" ht="15.75" thickBot="1">
      <c r="A1377" t="s">
        <v>76</v>
      </c>
      <c r="C1377" s="77">
        <v>1373.35</v>
      </c>
      <c r="D1377" s="3" t="s">
        <v>130</v>
      </c>
      <c r="E1377" s="3"/>
      <c r="M1377" s="3">
        <f t="shared" si="19"/>
        <v>0</v>
      </c>
    </row>
    <row r="1378" spans="1:13" ht="12.75" customHeight="1">
      <c r="A1378" s="303" t="s">
        <v>11</v>
      </c>
      <c r="B1378" s="295" t="s">
        <v>285</v>
      </c>
      <c r="C1378" s="295" t="s">
        <v>160</v>
      </c>
      <c r="D1378" s="295" t="s">
        <v>391</v>
      </c>
      <c r="E1378" s="295" t="s">
        <v>392</v>
      </c>
      <c r="F1378" s="10" t="s">
        <v>0</v>
      </c>
      <c r="G1378" s="299" t="s">
        <v>8</v>
      </c>
      <c r="H1378" s="300"/>
      <c r="I1378" s="297" t="s">
        <v>394</v>
      </c>
      <c r="M1378" s="3"/>
    </row>
    <row r="1379" spans="1:13" ht="24.75" customHeight="1" thickBot="1">
      <c r="A1379" s="312"/>
      <c r="B1379" s="296"/>
      <c r="C1379" s="304"/>
      <c r="D1379" s="304"/>
      <c r="E1379" s="296"/>
      <c r="F1379" s="2"/>
      <c r="G1379" s="19" t="s">
        <v>9</v>
      </c>
      <c r="H1379" s="58" t="s">
        <v>10</v>
      </c>
      <c r="I1379" s="298"/>
      <c r="M1379" s="3">
        <f t="shared" si="19"/>
        <v>0</v>
      </c>
    </row>
    <row r="1380" spans="1:13" ht="12.75">
      <c r="A1380" s="278" t="s">
        <v>13</v>
      </c>
      <c r="B1380" s="132"/>
      <c r="C1380" s="281">
        <v>153250</v>
      </c>
      <c r="D1380" s="309">
        <v>81422</v>
      </c>
      <c r="E1380" s="309">
        <v>73842</v>
      </c>
      <c r="F1380" s="31" t="s">
        <v>73</v>
      </c>
      <c r="G1380" s="25" t="s">
        <v>145</v>
      </c>
      <c r="H1380" s="62">
        <v>13385</v>
      </c>
      <c r="I1380" s="160"/>
      <c r="M1380" s="3">
        <f t="shared" si="19"/>
        <v>0</v>
      </c>
    </row>
    <row r="1381" spans="1:13" ht="12.75">
      <c r="A1381" s="279"/>
      <c r="B1381" s="133"/>
      <c r="C1381" s="282"/>
      <c r="D1381" s="310"/>
      <c r="E1381" s="310"/>
      <c r="F1381" s="9" t="s">
        <v>224</v>
      </c>
      <c r="G1381" s="5" t="s">
        <v>109</v>
      </c>
      <c r="H1381" s="33">
        <v>20365</v>
      </c>
      <c r="I1381" s="159"/>
      <c r="M1381" s="3">
        <f t="shared" si="19"/>
        <v>0</v>
      </c>
    </row>
    <row r="1382" spans="1:13" ht="12.75">
      <c r="A1382" s="279"/>
      <c r="B1382" s="155">
        <v>-50466.05</v>
      </c>
      <c r="C1382" s="282"/>
      <c r="D1382" s="310"/>
      <c r="E1382" s="310"/>
      <c r="F1382" s="65" t="s">
        <v>18</v>
      </c>
      <c r="G1382" s="19"/>
      <c r="H1382" s="79"/>
      <c r="I1382" s="159">
        <f>B1382+E1380-H1383</f>
        <v>-10374.050000000003</v>
      </c>
      <c r="M1382" s="3">
        <f t="shared" si="19"/>
        <v>-50466.05</v>
      </c>
    </row>
    <row r="1383" spans="1:13" ht="13.5" thickBot="1">
      <c r="A1383" s="280"/>
      <c r="B1383" s="134"/>
      <c r="C1383" s="308"/>
      <c r="D1383" s="311"/>
      <c r="E1383" s="311"/>
      <c r="F1383" s="15" t="s">
        <v>74</v>
      </c>
      <c r="G1383" s="17"/>
      <c r="H1383" s="242">
        <f>SUM(H1380:H1382)</f>
        <v>33750</v>
      </c>
      <c r="I1383" s="248"/>
      <c r="J1383" s="3">
        <f>H1383</f>
        <v>33750</v>
      </c>
      <c r="M1383" s="3">
        <f t="shared" si="19"/>
        <v>0</v>
      </c>
    </row>
    <row r="1384" spans="1:15" ht="13.5" thickBot="1">
      <c r="A1384" s="149"/>
      <c r="B1384" s="150"/>
      <c r="C1384" s="201"/>
      <c r="D1384" s="192"/>
      <c r="E1384" s="192"/>
      <c r="F1384" s="153"/>
      <c r="G1384" s="153"/>
      <c r="H1384" s="239"/>
      <c r="I1384" s="246"/>
      <c r="J1384" s="37"/>
      <c r="M1384" s="3">
        <f>B1384</f>
        <v>0</v>
      </c>
      <c r="N1384" s="3">
        <f>D1380</f>
        <v>81422</v>
      </c>
      <c r="O1384" s="3">
        <f>E1380</f>
        <v>73842</v>
      </c>
    </row>
    <row r="1385" s="49" customFormat="1" ht="18" customHeight="1">
      <c r="M1385" s="3">
        <f>B1385</f>
        <v>0</v>
      </c>
    </row>
    <row r="1386" spans="1:13" ht="18">
      <c r="A1386" s="8" t="s">
        <v>225</v>
      </c>
      <c r="B1386" s="8"/>
      <c r="C1386" s="12"/>
      <c r="D1386" s="3"/>
      <c r="E1386" s="3"/>
      <c r="F1386" s="101"/>
      <c r="J1386" s="37">
        <f>SUM(J6:J1385)</f>
        <v>10616819</v>
      </c>
      <c r="M1386" s="3">
        <f>B1386</f>
        <v>0</v>
      </c>
    </row>
    <row r="1387" spans="1:13" ht="15">
      <c r="A1387" t="s">
        <v>76</v>
      </c>
      <c r="C1387" s="77">
        <v>2888.101</v>
      </c>
      <c r="D1387" s="3" t="s">
        <v>130</v>
      </c>
      <c r="E1387" s="3"/>
      <c r="M1387" s="3">
        <f>B1387</f>
        <v>0</v>
      </c>
    </row>
    <row r="1388" spans="1:13" ht="15.75" thickBot="1">
      <c r="A1388" t="s">
        <v>131</v>
      </c>
      <c r="C1388" s="117">
        <v>67.1</v>
      </c>
      <c r="D1388" s="3" t="s">
        <v>130</v>
      </c>
      <c r="E1388" s="3"/>
      <c r="M1388" s="3">
        <f>B1388</f>
        <v>0</v>
      </c>
    </row>
    <row r="1389" spans="1:13" ht="12.75" customHeight="1">
      <c r="A1389" s="303" t="s">
        <v>11</v>
      </c>
      <c r="B1389" s="295" t="s">
        <v>285</v>
      </c>
      <c r="C1389" s="295" t="s">
        <v>160</v>
      </c>
      <c r="D1389" s="295" t="s">
        <v>391</v>
      </c>
      <c r="E1389" s="295" t="s">
        <v>392</v>
      </c>
      <c r="F1389" s="10" t="s">
        <v>0</v>
      </c>
      <c r="G1389" s="299" t="s">
        <v>8</v>
      </c>
      <c r="H1389" s="300"/>
      <c r="I1389" s="297" t="s">
        <v>394</v>
      </c>
      <c r="J1389" s="37"/>
      <c r="M1389" s="3"/>
    </row>
    <row r="1390" spans="1:13" ht="24.75" customHeight="1" thickBot="1">
      <c r="A1390" s="312"/>
      <c r="B1390" s="296"/>
      <c r="C1390" s="304"/>
      <c r="D1390" s="304"/>
      <c r="E1390" s="296"/>
      <c r="F1390" s="2"/>
      <c r="G1390" s="19" t="s">
        <v>9</v>
      </c>
      <c r="H1390" s="58" t="s">
        <v>10</v>
      </c>
      <c r="I1390" s="298"/>
      <c r="M1390" s="3">
        <f aca="true" t="shared" si="20" ref="M1390:M1396">B1390</f>
        <v>0</v>
      </c>
    </row>
    <row r="1391" spans="1:13" ht="12.75">
      <c r="A1391" s="278" t="s">
        <v>13</v>
      </c>
      <c r="B1391" s="132"/>
      <c r="C1391" s="281"/>
      <c r="D1391" s="309">
        <f>123151+5177.28</f>
        <v>128328.28</v>
      </c>
      <c r="E1391" s="309">
        <v>105927</v>
      </c>
      <c r="F1391" s="31" t="s">
        <v>73</v>
      </c>
      <c r="G1391" s="25"/>
      <c r="H1391" s="62"/>
      <c r="I1391" s="160"/>
      <c r="J1391" s="37"/>
      <c r="M1391" s="3">
        <f t="shared" si="20"/>
        <v>0</v>
      </c>
    </row>
    <row r="1392" spans="1:13" ht="12.75">
      <c r="A1392" s="279"/>
      <c r="B1392" s="133"/>
      <c r="C1392" s="282"/>
      <c r="D1392" s="310"/>
      <c r="E1392" s="310"/>
      <c r="F1392" s="9" t="s">
        <v>149</v>
      </c>
      <c r="G1392" s="5" t="s">
        <v>1</v>
      </c>
      <c r="H1392" s="33">
        <v>936</v>
      </c>
      <c r="I1392" s="159"/>
      <c r="M1392" s="3">
        <f t="shared" si="20"/>
        <v>0</v>
      </c>
    </row>
    <row r="1393" spans="1:13" ht="25.5">
      <c r="A1393" s="279"/>
      <c r="B1393" s="155">
        <v>0</v>
      </c>
      <c r="C1393" s="282"/>
      <c r="D1393" s="310"/>
      <c r="E1393" s="310"/>
      <c r="F1393" s="9" t="s">
        <v>284</v>
      </c>
      <c r="G1393" s="19" t="s">
        <v>2</v>
      </c>
      <c r="H1393" s="79">
        <v>252</v>
      </c>
      <c r="I1393" s="159">
        <f>E1391-H1396</f>
        <v>33368</v>
      </c>
      <c r="M1393" s="3">
        <f t="shared" si="20"/>
        <v>0</v>
      </c>
    </row>
    <row r="1394" spans="1:13" ht="25.5">
      <c r="A1394" s="279"/>
      <c r="B1394" s="133"/>
      <c r="C1394" s="282"/>
      <c r="D1394" s="310"/>
      <c r="E1394" s="310"/>
      <c r="F1394" s="7" t="s">
        <v>17</v>
      </c>
      <c r="G1394" s="19" t="s">
        <v>138</v>
      </c>
      <c r="H1394" s="79">
        <v>6371</v>
      </c>
      <c r="I1394" s="159"/>
      <c r="M1394" s="3">
        <f t="shared" si="20"/>
        <v>0</v>
      </c>
    </row>
    <row r="1395" spans="1:13" ht="12.75">
      <c r="A1395" s="279"/>
      <c r="B1395" s="133"/>
      <c r="C1395" s="282"/>
      <c r="D1395" s="310"/>
      <c r="E1395" s="310"/>
      <c r="F1395" s="60" t="s">
        <v>390</v>
      </c>
      <c r="G1395" s="19"/>
      <c r="H1395" s="79">
        <v>65000</v>
      </c>
      <c r="I1395" s="159"/>
      <c r="M1395" s="3"/>
    </row>
    <row r="1396" spans="1:15" ht="13.5" thickBot="1">
      <c r="A1396" s="280"/>
      <c r="B1396" s="134"/>
      <c r="C1396" s="308"/>
      <c r="D1396" s="311"/>
      <c r="E1396" s="311"/>
      <c r="F1396" s="15" t="s">
        <v>74</v>
      </c>
      <c r="G1396" s="17"/>
      <c r="H1396" s="242">
        <f>SUM(H1391:H1395)</f>
        <v>72559</v>
      </c>
      <c r="I1396" s="246"/>
      <c r="J1396" s="3">
        <f>H1396</f>
        <v>72559</v>
      </c>
      <c r="M1396" s="3">
        <f t="shared" si="20"/>
        <v>0</v>
      </c>
      <c r="N1396" s="3">
        <f>D1391</f>
        <v>128328.28</v>
      </c>
      <c r="O1396" s="3">
        <f>E1391</f>
        <v>105927</v>
      </c>
    </row>
    <row r="1397" ht="12.75">
      <c r="M1397" s="3"/>
    </row>
    <row r="1398" spans="10:13" ht="12.75">
      <c r="J1398" s="131">
        <f>J1386+J1396</f>
        <v>10689378</v>
      </c>
      <c r="M1398" s="3">
        <f>SUM(M6:M1397)</f>
        <v>4937888.689999999</v>
      </c>
    </row>
    <row r="1399" spans="13:15" ht="12.75">
      <c r="M1399" s="3"/>
      <c r="N1399" s="3">
        <f>SUM(N6:N1398)</f>
        <v>11281602.749999998</v>
      </c>
      <c r="O1399" s="3">
        <f>SUM(O6:O1398)</f>
        <v>10395421.33</v>
      </c>
    </row>
    <row r="1400" ht="12.75">
      <c r="M1400" s="3"/>
    </row>
    <row r="1401" ht="12.75">
      <c r="M1401" s="3"/>
    </row>
    <row r="1402" ht="12.75">
      <c r="M1402" s="3"/>
    </row>
    <row r="1403" ht="12.75">
      <c r="M1403" s="3"/>
    </row>
    <row r="1404" ht="12.75">
      <c r="M1404" s="3"/>
    </row>
    <row r="1405" ht="12.75">
      <c r="M1405" s="3"/>
    </row>
    <row r="1406" ht="12.75">
      <c r="M1406" s="3"/>
    </row>
    <row r="1407" ht="12.75">
      <c r="M1407" s="3"/>
    </row>
    <row r="1408" ht="12.75">
      <c r="M1408" s="3"/>
    </row>
    <row r="1409" ht="12.75">
      <c r="M1409" s="3"/>
    </row>
    <row r="1410" ht="12.75">
      <c r="M1410" s="3"/>
    </row>
    <row r="1411" ht="12.75">
      <c r="M1411" s="3"/>
    </row>
    <row r="1412" ht="12.75">
      <c r="M1412" s="3"/>
    </row>
    <row r="1413" ht="12.75">
      <c r="M1413" s="3"/>
    </row>
    <row r="1414" ht="12.75">
      <c r="M1414" s="3"/>
    </row>
    <row r="1415" ht="12.75">
      <c r="M1415" s="3"/>
    </row>
    <row r="1416" ht="12.75">
      <c r="M1416" s="3"/>
    </row>
    <row r="1417" ht="12.75">
      <c r="M1417" s="3"/>
    </row>
    <row r="1418" ht="12.75">
      <c r="M1418" s="3"/>
    </row>
    <row r="1419" ht="12.75">
      <c r="M1419" s="3"/>
    </row>
    <row r="1420" ht="12.75">
      <c r="M1420" s="3"/>
    </row>
    <row r="1421" ht="12.75">
      <c r="M1421" s="3"/>
    </row>
    <row r="1422" ht="12.75">
      <c r="M1422" s="3"/>
    </row>
    <row r="1423" ht="12.75">
      <c r="M1423" s="3"/>
    </row>
    <row r="1424" ht="12.75">
      <c r="M1424" s="3"/>
    </row>
    <row r="1425" ht="12.75">
      <c r="M1425" s="3"/>
    </row>
    <row r="1426" ht="12.75">
      <c r="M1426" s="3"/>
    </row>
    <row r="1427" ht="12.75">
      <c r="M1427" s="3"/>
    </row>
    <row r="1428" ht="12.75">
      <c r="M1428" s="3"/>
    </row>
    <row r="1429" ht="12.75">
      <c r="M1429" s="3"/>
    </row>
    <row r="1430" ht="12.75">
      <c r="M1430" s="3"/>
    </row>
    <row r="1431" ht="12.75">
      <c r="M1431" s="3"/>
    </row>
    <row r="1432" ht="12.75">
      <c r="M1432" s="3"/>
    </row>
    <row r="1433" ht="12.75">
      <c r="M1433" s="3"/>
    </row>
    <row r="1434" ht="12.75">
      <c r="M1434" s="3"/>
    </row>
    <row r="1435" ht="12.75">
      <c r="M1435" s="3"/>
    </row>
    <row r="1436" ht="12.75">
      <c r="M1436" s="3"/>
    </row>
    <row r="1437" ht="12.75">
      <c r="M1437" s="3"/>
    </row>
    <row r="1438" ht="12.75">
      <c r="M1438" s="3"/>
    </row>
    <row r="1439" ht="12.75">
      <c r="M1439" s="3"/>
    </row>
    <row r="1440" ht="12.75">
      <c r="M1440" s="3"/>
    </row>
    <row r="1441" ht="12.75">
      <c r="M1441" s="3"/>
    </row>
    <row r="1442" ht="12.75">
      <c r="M1442" s="3"/>
    </row>
    <row r="1443" ht="12.75">
      <c r="M1443" s="3"/>
    </row>
    <row r="1444" ht="12.75">
      <c r="M1444" s="3"/>
    </row>
    <row r="1445" ht="12.75">
      <c r="M1445" s="3"/>
    </row>
    <row r="1446" ht="12.75">
      <c r="M1446" s="3"/>
    </row>
    <row r="1447" ht="12.75">
      <c r="M1447" s="3"/>
    </row>
    <row r="1448" ht="12.75">
      <c r="M1448" s="3"/>
    </row>
    <row r="1449" ht="12.75">
      <c r="M1449" s="3"/>
    </row>
    <row r="1450" ht="12.75">
      <c r="M1450" s="3"/>
    </row>
    <row r="1451" ht="12.75">
      <c r="M1451" s="3"/>
    </row>
    <row r="1452" ht="12.75">
      <c r="M1452" s="3"/>
    </row>
    <row r="1453" ht="12.75">
      <c r="M1453" s="3"/>
    </row>
    <row r="1454" ht="12.75">
      <c r="M1454" s="3"/>
    </row>
    <row r="1455" ht="12.75">
      <c r="M1455" s="3"/>
    </row>
    <row r="1456" ht="12.75">
      <c r="M1456" s="3"/>
    </row>
    <row r="1457" ht="12.75">
      <c r="M1457" s="3"/>
    </row>
    <row r="1458" ht="12.75">
      <c r="M1458" s="3"/>
    </row>
    <row r="1459" ht="12.75">
      <c r="M1459" s="3"/>
    </row>
    <row r="1460" ht="12.75">
      <c r="M1460" s="3"/>
    </row>
    <row r="1461" ht="12.75">
      <c r="M1461" s="3"/>
    </row>
    <row r="1462" ht="12.75">
      <c r="M1462" s="3"/>
    </row>
    <row r="1463" ht="12.75">
      <c r="M1463" s="3"/>
    </row>
    <row r="1464" ht="12.75">
      <c r="M1464" s="3"/>
    </row>
    <row r="1465" ht="12.75">
      <c r="M1465" s="3"/>
    </row>
    <row r="1466" ht="12.75">
      <c r="M1466" s="3"/>
    </row>
    <row r="1467" ht="12.75">
      <c r="M1467" s="3"/>
    </row>
    <row r="1468" ht="12.75">
      <c r="M1468" s="3"/>
    </row>
    <row r="1469" ht="12.75">
      <c r="M1469" s="3"/>
    </row>
    <row r="1470" ht="12.75">
      <c r="M1470" s="3"/>
    </row>
    <row r="1471" ht="12.75">
      <c r="M1471" s="3"/>
    </row>
    <row r="1472" ht="12.75">
      <c r="M1472" s="3"/>
    </row>
    <row r="1473" ht="12.75">
      <c r="M1473" s="3"/>
    </row>
    <row r="1474" ht="12.75">
      <c r="M1474" s="3"/>
    </row>
    <row r="1475" ht="12.75">
      <c r="M1475" s="3"/>
    </row>
    <row r="1476" ht="12.75">
      <c r="M1476" s="3"/>
    </row>
    <row r="1477" ht="12.75">
      <c r="M1477" s="3"/>
    </row>
    <row r="1478" ht="12.75">
      <c r="M1478" s="3"/>
    </row>
    <row r="1479" ht="12.75">
      <c r="M1479" s="3"/>
    </row>
    <row r="1480" ht="12.75">
      <c r="M1480" s="3"/>
    </row>
    <row r="1481" ht="12.75">
      <c r="M1481" s="3"/>
    </row>
    <row r="1482" ht="12.75">
      <c r="M1482" s="3"/>
    </row>
    <row r="1483" ht="12.75">
      <c r="M1483" s="3"/>
    </row>
    <row r="1484" ht="12.75">
      <c r="M1484" s="3"/>
    </row>
    <row r="1485" ht="12.75">
      <c r="M1485" s="3"/>
    </row>
    <row r="1486" ht="12.75">
      <c r="M1486" s="3"/>
    </row>
    <row r="1487" ht="12.75">
      <c r="M1487" s="3"/>
    </row>
    <row r="1488" ht="12.75">
      <c r="M1488" s="3"/>
    </row>
    <row r="1489" ht="12.75">
      <c r="M1489" s="3"/>
    </row>
    <row r="1490" ht="12.75">
      <c r="M1490" s="3"/>
    </row>
    <row r="1491" ht="12.75">
      <c r="M1491" s="3"/>
    </row>
    <row r="1492" ht="12.75">
      <c r="M1492" s="3"/>
    </row>
    <row r="1493" ht="12.75">
      <c r="M1493" s="3"/>
    </row>
    <row r="1494" ht="12.75">
      <c r="M1494" s="3"/>
    </row>
    <row r="1495" ht="12.75">
      <c r="M1495" s="3"/>
    </row>
    <row r="1496" ht="12.75">
      <c r="M1496" s="3"/>
    </row>
    <row r="1497" ht="12.75">
      <c r="M1497" s="3"/>
    </row>
    <row r="1498" ht="12.75">
      <c r="M1498" s="3"/>
    </row>
    <row r="1499" ht="12.75">
      <c r="M1499" s="3"/>
    </row>
    <row r="1500" ht="12.75">
      <c r="M1500" s="3"/>
    </row>
    <row r="1501" ht="12.75">
      <c r="M1501" s="3"/>
    </row>
    <row r="1502" ht="12.75">
      <c r="M1502" s="3"/>
    </row>
    <row r="1503" ht="12.75">
      <c r="M1503" s="3"/>
    </row>
    <row r="1504" ht="12.75">
      <c r="M1504" s="3"/>
    </row>
    <row r="1505" ht="12.75">
      <c r="M1505" s="3"/>
    </row>
    <row r="1506" ht="12.75">
      <c r="M1506" s="3"/>
    </row>
    <row r="1507" ht="12.75">
      <c r="M1507" s="3"/>
    </row>
    <row r="1508" ht="12.75">
      <c r="M1508" s="3"/>
    </row>
    <row r="1509" ht="12.75">
      <c r="M1509" s="3"/>
    </row>
    <row r="1510" ht="12.75">
      <c r="M1510" s="3"/>
    </row>
    <row r="1511" ht="12.75">
      <c r="M1511" s="3"/>
    </row>
    <row r="1512" ht="12.75">
      <c r="M1512" s="3"/>
    </row>
    <row r="1513" ht="12.75">
      <c r="M1513" s="3"/>
    </row>
    <row r="1514" ht="12.75">
      <c r="M1514" s="3"/>
    </row>
    <row r="1515" ht="12.75">
      <c r="M1515" s="3"/>
    </row>
    <row r="1516" ht="12.75">
      <c r="M1516" s="3"/>
    </row>
    <row r="1517" ht="12.75">
      <c r="M1517" s="3"/>
    </row>
    <row r="1518" ht="12.75">
      <c r="M1518" s="3"/>
    </row>
    <row r="1519" ht="12.75">
      <c r="M1519" s="3"/>
    </row>
    <row r="1520" ht="12.75">
      <c r="M1520" s="3"/>
    </row>
    <row r="1521" ht="12.75">
      <c r="M1521" s="3"/>
    </row>
    <row r="1522" ht="12.75">
      <c r="M1522" s="3"/>
    </row>
    <row r="1523" ht="12.75">
      <c r="M1523" s="3"/>
    </row>
    <row r="1524" ht="12.75">
      <c r="M1524" s="3"/>
    </row>
    <row r="1525" ht="12.75">
      <c r="M1525" s="3"/>
    </row>
    <row r="1526" ht="12.75">
      <c r="M1526" s="3"/>
    </row>
    <row r="1527" ht="12.75">
      <c r="M1527" s="3"/>
    </row>
    <row r="1528" ht="12.75">
      <c r="M1528" s="3"/>
    </row>
    <row r="1529" ht="12.75">
      <c r="M1529" s="3"/>
    </row>
    <row r="1530" ht="12.75">
      <c r="M1530" s="3"/>
    </row>
    <row r="1531" ht="12.75">
      <c r="M1531" s="3"/>
    </row>
    <row r="1532" ht="12.75">
      <c r="M1532" s="3"/>
    </row>
    <row r="1533" ht="12.75">
      <c r="M1533" s="3"/>
    </row>
    <row r="1534" ht="12.75">
      <c r="M1534" s="3"/>
    </row>
    <row r="1535" ht="12.75">
      <c r="M1535" s="3"/>
    </row>
    <row r="1536" ht="12.75">
      <c r="M1536" s="3"/>
    </row>
    <row r="1537" ht="12.75">
      <c r="M1537" s="3"/>
    </row>
    <row r="1538" ht="12.75">
      <c r="M1538" s="3"/>
    </row>
    <row r="1539" ht="12.75">
      <c r="M1539" s="3"/>
    </row>
    <row r="1540" ht="12.75">
      <c r="M1540" s="3"/>
    </row>
    <row r="1541" ht="12.75">
      <c r="M1541" s="3"/>
    </row>
    <row r="1542" ht="12.75">
      <c r="M1542" s="3"/>
    </row>
    <row r="1543" ht="12.75">
      <c r="M1543" s="3"/>
    </row>
    <row r="1544" ht="12.75">
      <c r="M1544" s="3"/>
    </row>
    <row r="1545" ht="12.75">
      <c r="M1545" s="3"/>
    </row>
    <row r="1546" ht="12.75">
      <c r="M1546" s="3"/>
    </row>
    <row r="1547" ht="12.75">
      <c r="M1547" s="3"/>
    </row>
    <row r="1548" ht="12.75">
      <c r="M1548" s="3"/>
    </row>
    <row r="1549" ht="12.75">
      <c r="M1549" s="3"/>
    </row>
    <row r="1550" ht="12.75">
      <c r="M1550" s="3"/>
    </row>
    <row r="1551" ht="12.75">
      <c r="M1551" s="3"/>
    </row>
    <row r="1552" ht="12.75">
      <c r="M1552" s="3"/>
    </row>
    <row r="1553" ht="12.75">
      <c r="M1553" s="3"/>
    </row>
    <row r="1554" ht="12.75">
      <c r="M1554" s="3"/>
    </row>
    <row r="1555" ht="12.75">
      <c r="M1555" s="3"/>
    </row>
    <row r="1556" ht="12.75">
      <c r="M1556" s="3"/>
    </row>
    <row r="1557" ht="12.75">
      <c r="M1557" s="3"/>
    </row>
    <row r="1558" ht="12.75">
      <c r="M1558" s="3"/>
    </row>
    <row r="1559" ht="12.75">
      <c r="M1559" s="3"/>
    </row>
    <row r="1560" ht="12.75">
      <c r="M1560" s="3"/>
    </row>
    <row r="1561" ht="12.75">
      <c r="M1561" s="3"/>
    </row>
    <row r="1562" ht="12.75">
      <c r="M1562" s="3"/>
    </row>
    <row r="1563" ht="12.75">
      <c r="M1563" s="3"/>
    </row>
    <row r="1564" ht="12.75">
      <c r="M1564" s="3"/>
    </row>
    <row r="1565" ht="12.75">
      <c r="M1565" s="3"/>
    </row>
    <row r="1566" ht="12.75">
      <c r="M1566" s="3"/>
    </row>
    <row r="1567" ht="12.75">
      <c r="M1567" s="3"/>
    </row>
    <row r="1568" ht="12.75">
      <c r="M1568" s="3"/>
    </row>
    <row r="1569" ht="12.75">
      <c r="M1569" s="3"/>
    </row>
    <row r="1570" ht="12.75">
      <c r="M1570" s="3"/>
    </row>
    <row r="1571" ht="12.75">
      <c r="M1571" s="3"/>
    </row>
    <row r="1572" ht="12.75">
      <c r="M1572" s="3"/>
    </row>
    <row r="1573" ht="12.75">
      <c r="M1573" s="3"/>
    </row>
    <row r="1574" ht="12.75">
      <c r="M1574" s="3"/>
    </row>
  </sheetData>
  <mergeCells count="805">
    <mergeCell ref="A809:B809"/>
    <mergeCell ref="A810:B810"/>
    <mergeCell ref="A811:B811"/>
    <mergeCell ref="G1389:H1389"/>
    <mergeCell ref="A1389:A1390"/>
    <mergeCell ref="C1389:C1390"/>
    <mergeCell ref="D1389:D1390"/>
    <mergeCell ref="E1389:E1390"/>
    <mergeCell ref="B1389:B1390"/>
    <mergeCell ref="G1378:H1378"/>
    <mergeCell ref="A1391:A1396"/>
    <mergeCell ref="C1391:C1396"/>
    <mergeCell ref="D1391:D1396"/>
    <mergeCell ref="E1391:E1396"/>
    <mergeCell ref="G221:H221"/>
    <mergeCell ref="A223:A229"/>
    <mergeCell ref="C223:C229"/>
    <mergeCell ref="D223:D229"/>
    <mergeCell ref="E223:E229"/>
    <mergeCell ref="A221:A222"/>
    <mergeCell ref="C221:C222"/>
    <mergeCell ref="D221:D222"/>
    <mergeCell ref="E221:E222"/>
    <mergeCell ref="B221:B222"/>
    <mergeCell ref="A1380:A1383"/>
    <mergeCell ref="C1380:C1383"/>
    <mergeCell ref="D1380:D1383"/>
    <mergeCell ref="E1380:E1383"/>
    <mergeCell ref="A1378:A1379"/>
    <mergeCell ref="C1378:C1379"/>
    <mergeCell ref="D1378:D1379"/>
    <mergeCell ref="E1378:E1379"/>
    <mergeCell ref="B1378:B1379"/>
    <mergeCell ref="G1363:H1363"/>
    <mergeCell ref="A1365:A1369"/>
    <mergeCell ref="C1365:C1369"/>
    <mergeCell ref="D1365:D1369"/>
    <mergeCell ref="E1365:E1369"/>
    <mergeCell ref="A1363:A1364"/>
    <mergeCell ref="C1363:C1364"/>
    <mergeCell ref="D1363:D1364"/>
    <mergeCell ref="E1363:E1364"/>
    <mergeCell ref="B1363:B1364"/>
    <mergeCell ref="G1347:H1347"/>
    <mergeCell ref="A1350:A1358"/>
    <mergeCell ref="C1350:C1358"/>
    <mergeCell ref="D1350:D1358"/>
    <mergeCell ref="E1350:E1358"/>
    <mergeCell ref="A1347:A1348"/>
    <mergeCell ref="C1347:C1348"/>
    <mergeCell ref="D1347:D1348"/>
    <mergeCell ref="E1347:E1348"/>
    <mergeCell ref="B1347:B1348"/>
    <mergeCell ref="G1332:H1332"/>
    <mergeCell ref="A1334:A1341"/>
    <mergeCell ref="C1334:C1341"/>
    <mergeCell ref="D1334:D1341"/>
    <mergeCell ref="E1334:E1341"/>
    <mergeCell ref="A1332:A1333"/>
    <mergeCell ref="C1332:C1333"/>
    <mergeCell ref="D1332:D1333"/>
    <mergeCell ref="E1332:E1333"/>
    <mergeCell ref="B1332:B1333"/>
    <mergeCell ref="G1322:H1322"/>
    <mergeCell ref="A1324:A1327"/>
    <mergeCell ref="C1324:C1327"/>
    <mergeCell ref="D1324:D1327"/>
    <mergeCell ref="E1324:E1327"/>
    <mergeCell ref="A1322:A1323"/>
    <mergeCell ref="C1322:C1323"/>
    <mergeCell ref="D1322:D1323"/>
    <mergeCell ref="E1322:E1323"/>
    <mergeCell ref="B1322:B1323"/>
    <mergeCell ref="G1311:H1311"/>
    <mergeCell ref="A1313:A1317"/>
    <mergeCell ref="C1313:C1317"/>
    <mergeCell ref="D1313:D1317"/>
    <mergeCell ref="E1313:E1317"/>
    <mergeCell ref="A1311:A1312"/>
    <mergeCell ref="C1311:C1312"/>
    <mergeCell ref="D1311:D1312"/>
    <mergeCell ref="E1311:E1312"/>
    <mergeCell ref="B1311:B1312"/>
    <mergeCell ref="G1292:H1292"/>
    <mergeCell ref="A1294:A1303"/>
    <mergeCell ref="C1294:C1303"/>
    <mergeCell ref="D1294:D1303"/>
    <mergeCell ref="E1294:E1303"/>
    <mergeCell ref="A1292:A1293"/>
    <mergeCell ref="C1292:C1293"/>
    <mergeCell ref="D1292:D1293"/>
    <mergeCell ref="E1292:E1293"/>
    <mergeCell ref="B1292:B1293"/>
    <mergeCell ref="G1275:H1275"/>
    <mergeCell ref="A1277:A1286"/>
    <mergeCell ref="C1277:C1286"/>
    <mergeCell ref="D1277:D1286"/>
    <mergeCell ref="E1277:E1286"/>
    <mergeCell ref="A1275:A1276"/>
    <mergeCell ref="C1275:C1276"/>
    <mergeCell ref="D1275:D1276"/>
    <mergeCell ref="E1275:E1276"/>
    <mergeCell ref="B1275:B1276"/>
    <mergeCell ref="G1251:H1251"/>
    <mergeCell ref="A1253:A1266"/>
    <mergeCell ref="C1253:C1266"/>
    <mergeCell ref="D1253:D1266"/>
    <mergeCell ref="E1253:E1266"/>
    <mergeCell ref="A1251:A1252"/>
    <mergeCell ref="C1251:C1252"/>
    <mergeCell ref="D1251:D1252"/>
    <mergeCell ref="E1251:E1252"/>
    <mergeCell ref="B1251:B1252"/>
    <mergeCell ref="G1238:H1238"/>
    <mergeCell ref="A1240:A1246"/>
    <mergeCell ref="C1240:C1246"/>
    <mergeCell ref="D1240:D1246"/>
    <mergeCell ref="E1240:E1246"/>
    <mergeCell ref="A1238:A1239"/>
    <mergeCell ref="C1238:C1239"/>
    <mergeCell ref="D1238:D1239"/>
    <mergeCell ref="E1238:E1239"/>
    <mergeCell ref="B1238:B1239"/>
    <mergeCell ref="G1199:H1199"/>
    <mergeCell ref="A1201:A1220"/>
    <mergeCell ref="C1201:C1220"/>
    <mergeCell ref="D1201:D1220"/>
    <mergeCell ref="E1201:E1220"/>
    <mergeCell ref="A1199:A1200"/>
    <mergeCell ref="C1199:C1200"/>
    <mergeCell ref="D1199:D1200"/>
    <mergeCell ref="E1199:E1200"/>
    <mergeCell ref="B1199:B1200"/>
    <mergeCell ref="G1163:H1163"/>
    <mergeCell ref="A1165:A1175"/>
    <mergeCell ref="C1165:C1175"/>
    <mergeCell ref="D1165:D1175"/>
    <mergeCell ref="E1165:E1175"/>
    <mergeCell ref="A1163:A1164"/>
    <mergeCell ref="C1163:C1164"/>
    <mergeCell ref="D1163:D1164"/>
    <mergeCell ref="E1163:E1164"/>
    <mergeCell ref="B1163:B1164"/>
    <mergeCell ref="G1142:H1142"/>
    <mergeCell ref="A1144:A1145"/>
    <mergeCell ref="C1144:C1145"/>
    <mergeCell ref="D1144:D1145"/>
    <mergeCell ref="E1144:E1145"/>
    <mergeCell ref="A1142:A1143"/>
    <mergeCell ref="C1142:C1143"/>
    <mergeCell ref="D1142:D1143"/>
    <mergeCell ref="E1142:E1143"/>
    <mergeCell ref="B1142:B1143"/>
    <mergeCell ref="G1133:H1133"/>
    <mergeCell ref="A1135:A1137"/>
    <mergeCell ref="C1135:C1137"/>
    <mergeCell ref="D1135:D1137"/>
    <mergeCell ref="E1135:E1137"/>
    <mergeCell ref="A1133:A1134"/>
    <mergeCell ref="C1133:C1134"/>
    <mergeCell ref="D1133:D1134"/>
    <mergeCell ref="E1133:E1134"/>
    <mergeCell ref="B1133:B1134"/>
    <mergeCell ref="G1125:H1125"/>
    <mergeCell ref="A1127:A1128"/>
    <mergeCell ref="C1127:C1128"/>
    <mergeCell ref="D1127:D1128"/>
    <mergeCell ref="E1127:E1128"/>
    <mergeCell ref="A1125:A1126"/>
    <mergeCell ref="C1125:C1126"/>
    <mergeCell ref="D1125:D1126"/>
    <mergeCell ref="E1125:E1126"/>
    <mergeCell ref="B1125:B1126"/>
    <mergeCell ref="G1114:H1114"/>
    <mergeCell ref="A1116:A1120"/>
    <mergeCell ref="C1116:C1120"/>
    <mergeCell ref="D1116:D1120"/>
    <mergeCell ref="E1116:E1120"/>
    <mergeCell ref="A1114:A1115"/>
    <mergeCell ref="C1114:C1115"/>
    <mergeCell ref="D1114:D1115"/>
    <mergeCell ref="E1114:E1115"/>
    <mergeCell ref="B1114:B1115"/>
    <mergeCell ref="G1097:H1097"/>
    <mergeCell ref="A1099:A1109"/>
    <mergeCell ref="C1099:C1109"/>
    <mergeCell ref="D1099:D1109"/>
    <mergeCell ref="E1099:E1109"/>
    <mergeCell ref="A1097:A1098"/>
    <mergeCell ref="C1097:C1098"/>
    <mergeCell ref="D1097:D1098"/>
    <mergeCell ref="E1097:E1098"/>
    <mergeCell ref="B1097:B1098"/>
    <mergeCell ref="G1083:H1083"/>
    <mergeCell ref="A1085:A1088"/>
    <mergeCell ref="C1085:C1088"/>
    <mergeCell ref="D1085:D1088"/>
    <mergeCell ref="E1085:E1088"/>
    <mergeCell ref="A1083:A1084"/>
    <mergeCell ref="C1083:C1084"/>
    <mergeCell ref="D1083:D1084"/>
    <mergeCell ref="E1083:E1084"/>
    <mergeCell ref="B1083:B1084"/>
    <mergeCell ref="G1074:H1074"/>
    <mergeCell ref="A1076:A1078"/>
    <mergeCell ref="C1076:C1078"/>
    <mergeCell ref="D1076:D1078"/>
    <mergeCell ref="E1076:E1078"/>
    <mergeCell ref="A1074:A1075"/>
    <mergeCell ref="C1074:C1075"/>
    <mergeCell ref="D1074:D1075"/>
    <mergeCell ref="E1074:E1075"/>
    <mergeCell ref="B1074:B1075"/>
    <mergeCell ref="G1065:H1065"/>
    <mergeCell ref="A1067:A1069"/>
    <mergeCell ref="C1067:C1069"/>
    <mergeCell ref="D1067:D1069"/>
    <mergeCell ref="E1067:E1069"/>
    <mergeCell ref="A1065:A1066"/>
    <mergeCell ref="C1065:C1066"/>
    <mergeCell ref="D1065:D1066"/>
    <mergeCell ref="E1065:E1066"/>
    <mergeCell ref="B1065:B1066"/>
    <mergeCell ref="G1048:H1048"/>
    <mergeCell ref="A1050:A1059"/>
    <mergeCell ref="C1050:C1059"/>
    <mergeCell ref="D1050:D1059"/>
    <mergeCell ref="E1050:E1059"/>
    <mergeCell ref="A1048:A1049"/>
    <mergeCell ref="C1048:C1049"/>
    <mergeCell ref="D1048:D1049"/>
    <mergeCell ref="E1048:E1049"/>
    <mergeCell ref="B1048:B1049"/>
    <mergeCell ref="G1032:H1032"/>
    <mergeCell ref="A1034:A1040"/>
    <mergeCell ref="C1034:C1040"/>
    <mergeCell ref="D1034:D1040"/>
    <mergeCell ref="E1034:E1040"/>
    <mergeCell ref="A1032:A1033"/>
    <mergeCell ref="C1032:C1033"/>
    <mergeCell ref="D1032:D1033"/>
    <mergeCell ref="E1032:E1033"/>
    <mergeCell ref="B1032:B1033"/>
    <mergeCell ref="G1010:H1010"/>
    <mergeCell ref="A1012:A1026"/>
    <mergeCell ref="C1012:C1026"/>
    <mergeCell ref="D1012:D1026"/>
    <mergeCell ref="E1012:E1026"/>
    <mergeCell ref="A1010:A1011"/>
    <mergeCell ref="C1010:C1011"/>
    <mergeCell ref="D1010:D1011"/>
    <mergeCell ref="E1010:E1011"/>
    <mergeCell ref="B1010:B1011"/>
    <mergeCell ref="G965:H965"/>
    <mergeCell ref="A969:A980"/>
    <mergeCell ref="C969:C980"/>
    <mergeCell ref="D969:D980"/>
    <mergeCell ref="E969:E980"/>
    <mergeCell ref="A965:A966"/>
    <mergeCell ref="C965:C966"/>
    <mergeCell ref="D965:D966"/>
    <mergeCell ref="E965:E966"/>
    <mergeCell ref="B965:B966"/>
    <mergeCell ref="G926:H926"/>
    <mergeCell ref="A936:A942"/>
    <mergeCell ref="C936:C942"/>
    <mergeCell ref="D936:D942"/>
    <mergeCell ref="E936:E942"/>
    <mergeCell ref="A926:A927"/>
    <mergeCell ref="C926:C927"/>
    <mergeCell ref="D926:D927"/>
    <mergeCell ref="E926:E927"/>
    <mergeCell ref="B926:B927"/>
    <mergeCell ref="G890:H890"/>
    <mergeCell ref="A892:A901"/>
    <mergeCell ref="C892:C901"/>
    <mergeCell ref="D892:D901"/>
    <mergeCell ref="E892:E901"/>
    <mergeCell ref="A890:A891"/>
    <mergeCell ref="C890:C891"/>
    <mergeCell ref="D890:D891"/>
    <mergeCell ref="E890:E891"/>
    <mergeCell ref="B890:B891"/>
    <mergeCell ref="G857:H857"/>
    <mergeCell ref="A859:A873"/>
    <mergeCell ref="C859:C873"/>
    <mergeCell ref="D859:D873"/>
    <mergeCell ref="E859:E873"/>
    <mergeCell ref="A857:A858"/>
    <mergeCell ref="C857:C858"/>
    <mergeCell ref="D857:D858"/>
    <mergeCell ref="E857:E858"/>
    <mergeCell ref="B857:B858"/>
    <mergeCell ref="G825:H825"/>
    <mergeCell ref="A827:A834"/>
    <mergeCell ref="C827:C834"/>
    <mergeCell ref="D827:D834"/>
    <mergeCell ref="E827:E834"/>
    <mergeCell ref="A825:A826"/>
    <mergeCell ref="C825:C826"/>
    <mergeCell ref="D825:D826"/>
    <mergeCell ref="E825:E826"/>
    <mergeCell ref="B825:B826"/>
    <mergeCell ref="A789:A808"/>
    <mergeCell ref="C789:C808"/>
    <mergeCell ref="D789:D808"/>
    <mergeCell ref="E789:E808"/>
    <mergeCell ref="F773:F774"/>
    <mergeCell ref="G773:H773"/>
    <mergeCell ref="A787:A788"/>
    <mergeCell ref="C787:C788"/>
    <mergeCell ref="D787:D788"/>
    <mergeCell ref="E787:E788"/>
    <mergeCell ref="G787:H787"/>
    <mergeCell ref="A773:A774"/>
    <mergeCell ref="C773:C774"/>
    <mergeCell ref="D773:D774"/>
    <mergeCell ref="E773:E774"/>
    <mergeCell ref="G763:H763"/>
    <mergeCell ref="A765:A767"/>
    <mergeCell ref="C765:C767"/>
    <mergeCell ref="D765:D767"/>
    <mergeCell ref="E765:E767"/>
    <mergeCell ref="A763:A764"/>
    <mergeCell ref="C763:C764"/>
    <mergeCell ref="D763:D764"/>
    <mergeCell ref="E763:E764"/>
    <mergeCell ref="G755:H755"/>
    <mergeCell ref="A757:A758"/>
    <mergeCell ref="C757:C758"/>
    <mergeCell ref="D757:D758"/>
    <mergeCell ref="E757:E758"/>
    <mergeCell ref="A755:A756"/>
    <mergeCell ref="C755:C756"/>
    <mergeCell ref="D755:D756"/>
    <mergeCell ref="E755:E756"/>
    <mergeCell ref="B755:B756"/>
    <mergeCell ref="G730:H730"/>
    <mergeCell ref="A732:A749"/>
    <mergeCell ref="C732:C749"/>
    <mergeCell ref="D732:D749"/>
    <mergeCell ref="E732:E749"/>
    <mergeCell ref="A730:A731"/>
    <mergeCell ref="C730:C731"/>
    <mergeCell ref="D730:D731"/>
    <mergeCell ref="E730:E731"/>
    <mergeCell ref="B730:B731"/>
    <mergeCell ref="G715:H715"/>
    <mergeCell ref="A717:A725"/>
    <mergeCell ref="C717:C725"/>
    <mergeCell ref="D717:D725"/>
    <mergeCell ref="E717:E725"/>
    <mergeCell ref="A715:A716"/>
    <mergeCell ref="C715:C716"/>
    <mergeCell ref="D715:D716"/>
    <mergeCell ref="E715:E716"/>
    <mergeCell ref="B715:B716"/>
    <mergeCell ref="A677:A678"/>
    <mergeCell ref="C677:C678"/>
    <mergeCell ref="D677:D678"/>
    <mergeCell ref="E677:E678"/>
    <mergeCell ref="A679:A694"/>
    <mergeCell ref="C679:C694"/>
    <mergeCell ref="D679:D694"/>
    <mergeCell ref="E679:E694"/>
    <mergeCell ref="A646:A647"/>
    <mergeCell ref="C646:C647"/>
    <mergeCell ref="D646:D647"/>
    <mergeCell ref="E646:E647"/>
    <mergeCell ref="A648:A652"/>
    <mergeCell ref="C648:C652"/>
    <mergeCell ref="D648:D652"/>
    <mergeCell ref="E648:E652"/>
    <mergeCell ref="A630:A631"/>
    <mergeCell ref="C630:C631"/>
    <mergeCell ref="D630:D631"/>
    <mergeCell ref="E630:E631"/>
    <mergeCell ref="A632:A638"/>
    <mergeCell ref="C632:C638"/>
    <mergeCell ref="D632:D638"/>
    <mergeCell ref="E632:E638"/>
    <mergeCell ref="G613:H613"/>
    <mergeCell ref="A615:A623"/>
    <mergeCell ref="C615:C623"/>
    <mergeCell ref="D615:D623"/>
    <mergeCell ref="E615:E623"/>
    <mergeCell ref="A613:A614"/>
    <mergeCell ref="C613:C614"/>
    <mergeCell ref="D613:D614"/>
    <mergeCell ref="E613:E614"/>
    <mergeCell ref="B613:B614"/>
    <mergeCell ref="G586:H586"/>
    <mergeCell ref="A588:A598"/>
    <mergeCell ref="C588:C598"/>
    <mergeCell ref="D588:D598"/>
    <mergeCell ref="E588:E598"/>
    <mergeCell ref="A586:A587"/>
    <mergeCell ref="C586:C587"/>
    <mergeCell ref="D586:D587"/>
    <mergeCell ref="E586:E587"/>
    <mergeCell ref="B586:B587"/>
    <mergeCell ref="G561:H561"/>
    <mergeCell ref="A563:A572"/>
    <mergeCell ref="C563:C572"/>
    <mergeCell ref="D563:D572"/>
    <mergeCell ref="E563:E572"/>
    <mergeCell ref="A561:A562"/>
    <mergeCell ref="C561:C562"/>
    <mergeCell ref="D561:D562"/>
    <mergeCell ref="E561:E562"/>
    <mergeCell ref="B561:B562"/>
    <mergeCell ref="G521:H521"/>
    <mergeCell ref="A523:A540"/>
    <mergeCell ref="C523:C540"/>
    <mergeCell ref="D523:D540"/>
    <mergeCell ref="E523:E540"/>
    <mergeCell ref="A521:A522"/>
    <mergeCell ref="C521:C522"/>
    <mergeCell ref="D521:D522"/>
    <mergeCell ref="E521:E522"/>
    <mergeCell ref="B521:B522"/>
    <mergeCell ref="G487:H487"/>
    <mergeCell ref="A489:A503"/>
    <mergeCell ref="C489:C503"/>
    <mergeCell ref="D489:D503"/>
    <mergeCell ref="E489:E503"/>
    <mergeCell ref="A487:A488"/>
    <mergeCell ref="C487:C488"/>
    <mergeCell ref="D487:D488"/>
    <mergeCell ref="E487:E488"/>
    <mergeCell ref="B487:B488"/>
    <mergeCell ref="G455:H455"/>
    <mergeCell ref="A459:A469"/>
    <mergeCell ref="C459:C469"/>
    <mergeCell ref="D459:D469"/>
    <mergeCell ref="E459:E469"/>
    <mergeCell ref="A455:A456"/>
    <mergeCell ref="C455:C456"/>
    <mergeCell ref="D455:D456"/>
    <mergeCell ref="E455:E456"/>
    <mergeCell ref="B455:B456"/>
    <mergeCell ref="G422:H422"/>
    <mergeCell ref="A424:A438"/>
    <mergeCell ref="C424:C438"/>
    <mergeCell ref="D424:D438"/>
    <mergeCell ref="E424:E438"/>
    <mergeCell ref="A422:A423"/>
    <mergeCell ref="C422:C423"/>
    <mergeCell ref="D422:D423"/>
    <mergeCell ref="E422:E423"/>
    <mergeCell ref="B422:B423"/>
    <mergeCell ref="G385:H385"/>
    <mergeCell ref="A387:A410"/>
    <mergeCell ref="C387:C410"/>
    <mergeCell ref="D387:D410"/>
    <mergeCell ref="E387:E410"/>
    <mergeCell ref="A385:A386"/>
    <mergeCell ref="C385:C386"/>
    <mergeCell ref="D385:D386"/>
    <mergeCell ref="E385:E386"/>
    <mergeCell ref="B385:B386"/>
    <mergeCell ref="G352:H352"/>
    <mergeCell ref="A354:A363"/>
    <mergeCell ref="C354:C363"/>
    <mergeCell ref="D354:D363"/>
    <mergeCell ref="E354:E363"/>
    <mergeCell ref="A352:A353"/>
    <mergeCell ref="C352:C353"/>
    <mergeCell ref="D352:D353"/>
    <mergeCell ref="E352:E353"/>
    <mergeCell ref="B352:B353"/>
    <mergeCell ref="G314:H314"/>
    <mergeCell ref="A316:A329"/>
    <mergeCell ref="C316:C329"/>
    <mergeCell ref="D316:D329"/>
    <mergeCell ref="E316:E329"/>
    <mergeCell ref="A314:A315"/>
    <mergeCell ref="C314:C315"/>
    <mergeCell ref="D314:D315"/>
    <mergeCell ref="E314:E315"/>
    <mergeCell ref="B314:B315"/>
    <mergeCell ref="G281:H281"/>
    <mergeCell ref="A283:A292"/>
    <mergeCell ref="C283:C292"/>
    <mergeCell ref="D283:D292"/>
    <mergeCell ref="E283:E292"/>
    <mergeCell ref="A281:A282"/>
    <mergeCell ref="C281:C282"/>
    <mergeCell ref="D281:D282"/>
    <mergeCell ref="E281:E282"/>
    <mergeCell ref="B281:B282"/>
    <mergeCell ref="G243:H243"/>
    <mergeCell ref="A245:A253"/>
    <mergeCell ref="C245:C253"/>
    <mergeCell ref="D245:D253"/>
    <mergeCell ref="E245:E253"/>
    <mergeCell ref="A243:A244"/>
    <mergeCell ref="C243:C244"/>
    <mergeCell ref="D243:D244"/>
    <mergeCell ref="E243:E244"/>
    <mergeCell ref="B243:B244"/>
    <mergeCell ref="G199:H199"/>
    <mergeCell ref="A201:A205"/>
    <mergeCell ref="C201:C205"/>
    <mergeCell ref="D201:D205"/>
    <mergeCell ref="E201:E205"/>
    <mergeCell ref="A199:A200"/>
    <mergeCell ref="C199:C200"/>
    <mergeCell ref="D199:D200"/>
    <mergeCell ref="E199:E200"/>
    <mergeCell ref="B199:B200"/>
    <mergeCell ref="G189:H189"/>
    <mergeCell ref="A191:A194"/>
    <mergeCell ref="C191:C194"/>
    <mergeCell ref="D191:D194"/>
    <mergeCell ref="E191:E194"/>
    <mergeCell ref="A189:A190"/>
    <mergeCell ref="C189:C190"/>
    <mergeCell ref="D189:D190"/>
    <mergeCell ref="E189:E190"/>
    <mergeCell ref="B189:B190"/>
    <mergeCell ref="G178:H178"/>
    <mergeCell ref="A180:A184"/>
    <mergeCell ref="C180:C184"/>
    <mergeCell ref="D180:D184"/>
    <mergeCell ref="E180:E184"/>
    <mergeCell ref="A178:A179"/>
    <mergeCell ref="C178:C179"/>
    <mergeCell ref="D178:D179"/>
    <mergeCell ref="E178:E179"/>
    <mergeCell ref="B178:B179"/>
    <mergeCell ref="G166:H166"/>
    <mergeCell ref="A168:A172"/>
    <mergeCell ref="C168:C172"/>
    <mergeCell ref="D168:D172"/>
    <mergeCell ref="E168:E172"/>
    <mergeCell ref="A166:A167"/>
    <mergeCell ref="C166:C167"/>
    <mergeCell ref="D166:D167"/>
    <mergeCell ref="E166:E167"/>
    <mergeCell ref="B166:B167"/>
    <mergeCell ref="A156:A157"/>
    <mergeCell ref="C156:C157"/>
    <mergeCell ref="D156:D157"/>
    <mergeCell ref="E156:E157"/>
    <mergeCell ref="A158:A160"/>
    <mergeCell ref="C158:C160"/>
    <mergeCell ref="D158:D160"/>
    <mergeCell ref="E158:E160"/>
    <mergeCell ref="A147:A148"/>
    <mergeCell ref="C147:C148"/>
    <mergeCell ref="D147:D148"/>
    <mergeCell ref="E147:E148"/>
    <mergeCell ref="A149:A151"/>
    <mergeCell ref="C149:C151"/>
    <mergeCell ref="D149:D151"/>
    <mergeCell ref="E149:E151"/>
    <mergeCell ref="A138:A139"/>
    <mergeCell ref="C138:C139"/>
    <mergeCell ref="D138:D139"/>
    <mergeCell ref="E138:E139"/>
    <mergeCell ref="B138:B139"/>
    <mergeCell ref="A140:A142"/>
    <mergeCell ref="C140:C142"/>
    <mergeCell ref="D140:D142"/>
    <mergeCell ref="E140:E142"/>
    <mergeCell ref="G127:H127"/>
    <mergeCell ref="A129:A133"/>
    <mergeCell ref="C129:C133"/>
    <mergeCell ref="D129:D133"/>
    <mergeCell ref="E129:E133"/>
    <mergeCell ref="F131:F132"/>
    <mergeCell ref="G131:G132"/>
    <mergeCell ref="H131:H132"/>
    <mergeCell ref="A127:A128"/>
    <mergeCell ref="C127:C128"/>
    <mergeCell ref="A117:A118"/>
    <mergeCell ref="C117:C118"/>
    <mergeCell ref="D117:D118"/>
    <mergeCell ref="E117:E118"/>
    <mergeCell ref="A119:A121"/>
    <mergeCell ref="C119:C121"/>
    <mergeCell ref="D119:D121"/>
    <mergeCell ref="E119:E121"/>
    <mergeCell ref="A102:A103"/>
    <mergeCell ref="C102:C103"/>
    <mergeCell ref="D102:D103"/>
    <mergeCell ref="E102:E103"/>
    <mergeCell ref="A104:A111"/>
    <mergeCell ref="C104:C111"/>
    <mergeCell ref="D104:D111"/>
    <mergeCell ref="E104:E111"/>
    <mergeCell ref="A93:A94"/>
    <mergeCell ref="C93:C94"/>
    <mergeCell ref="D93:D94"/>
    <mergeCell ref="E93:E94"/>
    <mergeCell ref="B93:B94"/>
    <mergeCell ref="A95:A97"/>
    <mergeCell ref="C95:C97"/>
    <mergeCell ref="D95:D97"/>
    <mergeCell ref="E95:E97"/>
    <mergeCell ref="A84:A85"/>
    <mergeCell ref="C84:C85"/>
    <mergeCell ref="D84:D85"/>
    <mergeCell ref="E84:E85"/>
    <mergeCell ref="A86:A89"/>
    <mergeCell ref="C86:C89"/>
    <mergeCell ref="D86:D89"/>
    <mergeCell ref="E86:E89"/>
    <mergeCell ref="A74:A75"/>
    <mergeCell ref="C74:C75"/>
    <mergeCell ref="D74:D75"/>
    <mergeCell ref="E74:E75"/>
    <mergeCell ref="A76:A80"/>
    <mergeCell ref="C76:C80"/>
    <mergeCell ref="D76:D80"/>
    <mergeCell ref="E76:E80"/>
    <mergeCell ref="A61:A62"/>
    <mergeCell ref="C61:C62"/>
    <mergeCell ref="D61:D62"/>
    <mergeCell ref="E61:E62"/>
    <mergeCell ref="B61:B62"/>
    <mergeCell ref="A63:A69"/>
    <mergeCell ref="C63:C69"/>
    <mergeCell ref="D63:D69"/>
    <mergeCell ref="E63:E69"/>
    <mergeCell ref="D26:D27"/>
    <mergeCell ref="E26:E27"/>
    <mergeCell ref="A47:A56"/>
    <mergeCell ref="C47:C56"/>
    <mergeCell ref="D47:D56"/>
    <mergeCell ref="E47:E56"/>
    <mergeCell ref="A26:A27"/>
    <mergeCell ref="C26:C27"/>
    <mergeCell ref="A45:A46"/>
    <mergeCell ref="C45:C46"/>
    <mergeCell ref="F17:F18"/>
    <mergeCell ref="G17:H17"/>
    <mergeCell ref="F26:F27"/>
    <mergeCell ref="G26:H26"/>
    <mergeCell ref="A19:A22"/>
    <mergeCell ref="C19:C22"/>
    <mergeCell ref="D19:D22"/>
    <mergeCell ref="E19:E22"/>
    <mergeCell ref="A17:A18"/>
    <mergeCell ref="C17:C18"/>
    <mergeCell ref="D17:D18"/>
    <mergeCell ref="E17:E18"/>
    <mergeCell ref="A8:A12"/>
    <mergeCell ref="C8:C12"/>
    <mergeCell ref="D8:D12"/>
    <mergeCell ref="E8:E12"/>
    <mergeCell ref="A1:H1"/>
    <mergeCell ref="A6:A7"/>
    <mergeCell ref="C6:C7"/>
    <mergeCell ref="D6:D7"/>
    <mergeCell ref="E6:E7"/>
    <mergeCell ref="F6:F7"/>
    <mergeCell ref="G6:H6"/>
    <mergeCell ref="A35:A36"/>
    <mergeCell ref="C35:C36"/>
    <mergeCell ref="D35:D36"/>
    <mergeCell ref="E35:E36"/>
    <mergeCell ref="A37:A39"/>
    <mergeCell ref="C37:C39"/>
    <mergeCell ref="D37:D39"/>
    <mergeCell ref="E37:E39"/>
    <mergeCell ref="G210:H210"/>
    <mergeCell ref="A212:A216"/>
    <mergeCell ref="C212:C216"/>
    <mergeCell ref="D212:D216"/>
    <mergeCell ref="E212:E216"/>
    <mergeCell ref="A210:A211"/>
    <mergeCell ref="C210:C211"/>
    <mergeCell ref="D210:D211"/>
    <mergeCell ref="E210:E211"/>
    <mergeCell ref="B210:B211"/>
    <mergeCell ref="G985:H985"/>
    <mergeCell ref="A991:A993"/>
    <mergeCell ref="C991:C993"/>
    <mergeCell ref="D991:D993"/>
    <mergeCell ref="E991:E993"/>
    <mergeCell ref="A985:A986"/>
    <mergeCell ref="C985:C986"/>
    <mergeCell ref="D985:D986"/>
    <mergeCell ref="E985:E986"/>
    <mergeCell ref="B985:B986"/>
    <mergeCell ref="D127:D128"/>
    <mergeCell ref="E127:E128"/>
    <mergeCell ref="B6:B7"/>
    <mergeCell ref="I6:I7"/>
    <mergeCell ref="B17:B18"/>
    <mergeCell ref="I17:I18"/>
    <mergeCell ref="B26:B27"/>
    <mergeCell ref="B127:B128"/>
    <mergeCell ref="I127:I128"/>
    <mergeCell ref="F35:F36"/>
    <mergeCell ref="I26:I27"/>
    <mergeCell ref="B35:B36"/>
    <mergeCell ref="I35:I36"/>
    <mergeCell ref="B45:B46"/>
    <mergeCell ref="I45:I46"/>
    <mergeCell ref="G35:H35"/>
    <mergeCell ref="F45:F46"/>
    <mergeCell ref="G45:H45"/>
    <mergeCell ref="D45:D46"/>
    <mergeCell ref="E45:E46"/>
    <mergeCell ref="I61:I62"/>
    <mergeCell ref="B74:B75"/>
    <mergeCell ref="I74:I75"/>
    <mergeCell ref="B84:B85"/>
    <mergeCell ref="I84:I85"/>
    <mergeCell ref="G61:H61"/>
    <mergeCell ref="G74:H74"/>
    <mergeCell ref="G84:H84"/>
    <mergeCell ref="I93:I94"/>
    <mergeCell ref="B102:B103"/>
    <mergeCell ref="I102:I103"/>
    <mergeCell ref="B117:B118"/>
    <mergeCell ref="I117:I118"/>
    <mergeCell ref="G93:H93"/>
    <mergeCell ref="G102:H102"/>
    <mergeCell ref="G117:H117"/>
    <mergeCell ref="I138:I139"/>
    <mergeCell ref="B147:B148"/>
    <mergeCell ref="I147:I148"/>
    <mergeCell ref="B156:B157"/>
    <mergeCell ref="I156:I157"/>
    <mergeCell ref="G138:H138"/>
    <mergeCell ref="G147:H147"/>
    <mergeCell ref="G156:H156"/>
    <mergeCell ref="I166:I167"/>
    <mergeCell ref="I178:I179"/>
    <mergeCell ref="I189:I190"/>
    <mergeCell ref="I199:I200"/>
    <mergeCell ref="I210:I211"/>
    <mergeCell ref="I221:I222"/>
    <mergeCell ref="I243:I244"/>
    <mergeCell ref="I281:I282"/>
    <mergeCell ref="I314:I315"/>
    <mergeCell ref="I352:I353"/>
    <mergeCell ref="I385:I386"/>
    <mergeCell ref="I422:I423"/>
    <mergeCell ref="I455:I456"/>
    <mergeCell ref="I487:I488"/>
    <mergeCell ref="I521:I522"/>
    <mergeCell ref="I561:I562"/>
    <mergeCell ref="I586:I587"/>
    <mergeCell ref="I613:I614"/>
    <mergeCell ref="I630:I631"/>
    <mergeCell ref="I646:I647"/>
    <mergeCell ref="I677:I678"/>
    <mergeCell ref="B630:B631"/>
    <mergeCell ref="B646:B647"/>
    <mergeCell ref="B677:B678"/>
    <mergeCell ref="G630:H630"/>
    <mergeCell ref="G646:H646"/>
    <mergeCell ref="G677:H677"/>
    <mergeCell ref="I715:I716"/>
    <mergeCell ref="I730:I731"/>
    <mergeCell ref="I755:I756"/>
    <mergeCell ref="I763:I764"/>
    <mergeCell ref="I773:I774"/>
    <mergeCell ref="I787:I788"/>
    <mergeCell ref="I825:I826"/>
    <mergeCell ref="I857:I858"/>
    <mergeCell ref="I890:I891"/>
    <mergeCell ref="I926:I927"/>
    <mergeCell ref="I965:I966"/>
    <mergeCell ref="I985:I986"/>
    <mergeCell ref="I1142:I1143"/>
    <mergeCell ref="I1163:I1164"/>
    <mergeCell ref="I1010:I1011"/>
    <mergeCell ref="I1032:I1033"/>
    <mergeCell ref="I1048:I1049"/>
    <mergeCell ref="I1065:I1066"/>
    <mergeCell ref="I1114:I1115"/>
    <mergeCell ref="I1125:I1126"/>
    <mergeCell ref="I1083:I1084"/>
    <mergeCell ref="I1133:I1134"/>
    <mergeCell ref="I1199:I1200"/>
    <mergeCell ref="B787:B788"/>
    <mergeCell ref="I1363:I1364"/>
    <mergeCell ref="I1378:I1379"/>
    <mergeCell ref="I1275:I1276"/>
    <mergeCell ref="I1292:I1293"/>
    <mergeCell ref="I1238:I1239"/>
    <mergeCell ref="I1251:I1252"/>
    <mergeCell ref="I1074:I1075"/>
    <mergeCell ref="I1097:I1098"/>
    <mergeCell ref="I1389:I1390"/>
    <mergeCell ref="I1311:I1312"/>
    <mergeCell ref="I1322:I1323"/>
    <mergeCell ref="I1332:I1333"/>
    <mergeCell ref="I1347:I1348"/>
    <mergeCell ref="A506:B506"/>
    <mergeCell ref="A750:B750"/>
    <mergeCell ref="A330:B330"/>
    <mergeCell ref="A1060:B1060"/>
    <mergeCell ref="A504:B504"/>
    <mergeCell ref="A505:B505"/>
    <mergeCell ref="A573:B573"/>
    <mergeCell ref="A639:B639"/>
    <mergeCell ref="B763:B764"/>
    <mergeCell ref="B773:B77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2015-10-08T06:00:27Z</cp:lastPrinted>
  <dcterms:created xsi:type="dcterms:W3CDTF">2011-08-24T06:42:09Z</dcterms:created>
  <dcterms:modified xsi:type="dcterms:W3CDTF">2016-04-06T11:39:13Z</dcterms:modified>
  <cp:category/>
  <cp:version/>
  <cp:contentType/>
  <cp:contentStatus/>
</cp:coreProperties>
</file>