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<sst xmlns="http://schemas.openxmlformats.org/spreadsheetml/2006/main" count="2865" uniqueCount="392">
  <si>
    <t>Виды работ</t>
  </si>
  <si>
    <t>2 шт</t>
  </si>
  <si>
    <t>1 шт</t>
  </si>
  <si>
    <t>замена отопительных приборов</t>
  </si>
  <si>
    <t>ремонт отмостки</t>
  </si>
  <si>
    <t>ремонт дверных проемов</t>
  </si>
  <si>
    <t>смена и ремонт водосточных труб</t>
  </si>
  <si>
    <t>ремонт оконных проемов</t>
  </si>
  <si>
    <t>6м</t>
  </si>
  <si>
    <t>Оказано услуг</t>
  </si>
  <si>
    <t>Объем работ</t>
  </si>
  <si>
    <t>Затраты, руб.</t>
  </si>
  <si>
    <t xml:space="preserve">Жилищные услуги </t>
  </si>
  <si>
    <t>Ощеполезная жилая площадь</t>
  </si>
  <si>
    <t>Текущий ремонт</t>
  </si>
  <si>
    <t>ремонт и окраска фасадов</t>
  </si>
  <si>
    <t>6 м2</t>
  </si>
  <si>
    <t>ремонт и смена запорной арматуры</t>
  </si>
  <si>
    <t>6 шт</t>
  </si>
  <si>
    <t>замена установочной арматуры, ремонт и замена аппаратов защиты</t>
  </si>
  <si>
    <t>аварийные работы</t>
  </si>
  <si>
    <t>Содержание общего имущества</t>
  </si>
  <si>
    <t>Вывоз мусора</t>
  </si>
  <si>
    <t xml:space="preserve">Итого </t>
  </si>
  <si>
    <t>ул. М. Горького, д.5</t>
  </si>
  <si>
    <t>ул. М. Горького, д.7</t>
  </si>
  <si>
    <t>18 м2</t>
  </si>
  <si>
    <t>ремонт и замена отдельных участков полов МОП</t>
  </si>
  <si>
    <t>3 м2</t>
  </si>
  <si>
    <t>ремонт и замена трубопроводов ГВС</t>
  </si>
  <si>
    <t>11 м</t>
  </si>
  <si>
    <t>ремонт и замена трубопроводов ц/о</t>
  </si>
  <si>
    <t>9 м</t>
  </si>
  <si>
    <t>3 шт</t>
  </si>
  <si>
    <t>ул.Д. Исаева д.1</t>
  </si>
  <si>
    <t>ул. Кирова, д.13</t>
  </si>
  <si>
    <t>ремонт и замена трубопроводов ХВС</t>
  </si>
  <si>
    <t>2 м</t>
  </si>
  <si>
    <t>10,5 м2</t>
  </si>
  <si>
    <t>4 шт</t>
  </si>
  <si>
    <t>10,5м2</t>
  </si>
  <si>
    <t>ул. Кирова, д.15</t>
  </si>
  <si>
    <t>ремонт трубопроводов ХВС( смена сгонов)</t>
  </si>
  <si>
    <t xml:space="preserve"> 2 м</t>
  </si>
  <si>
    <t>ул. Кирова, д.17</t>
  </si>
  <si>
    <t xml:space="preserve">ремонт кровли </t>
  </si>
  <si>
    <t>2,5 м2</t>
  </si>
  <si>
    <t>ремонт трубопроводов ц/о( смена сгонов)</t>
  </si>
  <si>
    <t>ул. Кирова, д.18</t>
  </si>
  <si>
    <t>1 м</t>
  </si>
  <si>
    <t>2 м2</t>
  </si>
  <si>
    <t>1,66 м2</t>
  </si>
  <si>
    <t>10 м</t>
  </si>
  <si>
    <t>ул. Кирова, д.19</t>
  </si>
  <si>
    <t>5,7 м2</t>
  </si>
  <si>
    <t>4 м2</t>
  </si>
  <si>
    <t>Ремонт ГРЩ, ВРУ,ЭЩ и т.д.</t>
  </si>
  <si>
    <t>ул. Кирова, д.21</t>
  </si>
  <si>
    <t>1 м2</t>
  </si>
  <si>
    <t>ремонт и замена трубопроводов гвс</t>
  </si>
  <si>
    <t xml:space="preserve">1 шт </t>
  </si>
  <si>
    <t>ул. Кирова, д.22</t>
  </si>
  <si>
    <t>ул. Кирова, д.23</t>
  </si>
  <si>
    <t>27 м2</t>
  </si>
  <si>
    <t>ремонт и замена систем канализации</t>
  </si>
  <si>
    <t>22 м</t>
  </si>
  <si>
    <t>ул. Кирова, д.25</t>
  </si>
  <si>
    <t>5 м</t>
  </si>
  <si>
    <t>9 м2</t>
  </si>
  <si>
    <t>11м2</t>
  </si>
  <si>
    <t>14 м</t>
  </si>
  <si>
    <t>ремонт ГРЩ, ВРУ,ЭЩ и т.д.</t>
  </si>
  <si>
    <t>ул. Кирова, д.27</t>
  </si>
  <si>
    <t>ул. Кирова, д.29</t>
  </si>
  <si>
    <t>6м2</t>
  </si>
  <si>
    <t>ремонт балконов, лестниц , козырьков, крылец, подвалы и т.д.(усиление фудамента)</t>
  </si>
  <si>
    <t>1,7 м3</t>
  </si>
  <si>
    <t>ремонт и замена трубопроводов хвс</t>
  </si>
  <si>
    <t>3 м</t>
  </si>
  <si>
    <t xml:space="preserve">5 шт </t>
  </si>
  <si>
    <t>ул. Комсомольская, д.8</t>
  </si>
  <si>
    <t>ул. Комсомольская, д.10</t>
  </si>
  <si>
    <t>ул. Комсомольская, д.12</t>
  </si>
  <si>
    <t>ремонт и смена водосточных труб</t>
  </si>
  <si>
    <t>1,1 м2</t>
  </si>
  <si>
    <t>ул. Краснофлотская, д.3</t>
  </si>
  <si>
    <t>5 м2</t>
  </si>
  <si>
    <t>ул. Ладожская, д.9</t>
  </si>
  <si>
    <t>изготовление металлических дверей, решеток</t>
  </si>
  <si>
    <t>35 м</t>
  </si>
  <si>
    <t>4 м</t>
  </si>
  <si>
    <t>ремон замена отопительных приборов</t>
  </si>
  <si>
    <t>ул. Ладожская, д.12</t>
  </si>
  <si>
    <t>72 м2</t>
  </si>
  <si>
    <t xml:space="preserve">2 шт </t>
  </si>
  <si>
    <t xml:space="preserve">6 шт </t>
  </si>
  <si>
    <t>ремонт и замена отдельных участков полов МОП (заделка выбоин в полах)</t>
  </si>
  <si>
    <t>ремонт балконов, лестниц , козырьков, крылец, подвалы и т.д.(ремонт ступеней, /металлических ограждений)</t>
  </si>
  <si>
    <t>6 м</t>
  </si>
  <si>
    <t xml:space="preserve">ремонт и замена систем канализации </t>
  </si>
  <si>
    <t>37 м</t>
  </si>
  <si>
    <t xml:space="preserve">3 шт </t>
  </si>
  <si>
    <t xml:space="preserve">4 шт </t>
  </si>
  <si>
    <t>46,5 м2</t>
  </si>
  <si>
    <t>ул. Ладожская, д.14</t>
  </si>
  <si>
    <t>32 м2</t>
  </si>
  <si>
    <t>косметический ремонт лестничной клетки</t>
  </si>
  <si>
    <t>25 м</t>
  </si>
  <si>
    <t xml:space="preserve">2 м </t>
  </si>
  <si>
    <t>13 шт</t>
  </si>
  <si>
    <t>замена электропроводки</t>
  </si>
  <si>
    <t>50 м</t>
  </si>
  <si>
    <t xml:space="preserve">8 шт </t>
  </si>
  <si>
    <t xml:space="preserve">13 шт </t>
  </si>
  <si>
    <t>ул. Ладожская, д.18</t>
  </si>
  <si>
    <t>частичный косметический ремонт лестничной клетки (тамбур)</t>
  </si>
  <si>
    <t>ремонт балконов, лестниц , козырьков, крылец, подвалы и т.д.(герметизация вводов)</t>
  </si>
  <si>
    <t>ремонт  трубопроводов гвс(смена сгонов)</t>
  </si>
  <si>
    <t xml:space="preserve">14 шт </t>
  </si>
  <si>
    <t>27 м</t>
  </si>
  <si>
    <t>ул. Ладожская, д.20</t>
  </si>
  <si>
    <t>30 м2</t>
  </si>
  <si>
    <t>ремонт оконных премов</t>
  </si>
  <si>
    <t xml:space="preserve">7 шт </t>
  </si>
  <si>
    <t>4 шт.</t>
  </si>
  <si>
    <t xml:space="preserve"> косметический ремонт лестничных клеток</t>
  </si>
  <si>
    <t>изготовление металлической дверцы на эл.щиток</t>
  </si>
  <si>
    <t>ремонт мусоропроводов( шиберов, стволов, клапанов)</t>
  </si>
  <si>
    <t>37 шт</t>
  </si>
  <si>
    <t>26 м</t>
  </si>
  <si>
    <t>21 м</t>
  </si>
  <si>
    <t>ремонт отопительных приборов</t>
  </si>
  <si>
    <t>ул. Ладожская, д.22</t>
  </si>
  <si>
    <t>герметизация стеновых панелей</t>
  </si>
  <si>
    <t xml:space="preserve">8 м </t>
  </si>
  <si>
    <t>50м</t>
  </si>
  <si>
    <t xml:space="preserve">9 шт </t>
  </si>
  <si>
    <t>План затрат на текущий ремонт МД на 2013г., руб.</t>
  </si>
  <si>
    <t>Всего</t>
  </si>
  <si>
    <t>Итого</t>
  </si>
  <si>
    <t>ремонт балконов, лестниц , козырьков, крылец, подвалы и т.д.(ремонт лестничных решеток)</t>
  </si>
  <si>
    <t>ул. Молодежная, д.18</t>
  </si>
  <si>
    <t>Общеполезная жилая площадь</t>
  </si>
  <si>
    <t>ремонт кровли</t>
  </si>
  <si>
    <t>16 м2</t>
  </si>
  <si>
    <t>100 м</t>
  </si>
  <si>
    <t>2  шт</t>
  </si>
  <si>
    <t>15м</t>
  </si>
  <si>
    <t>ул. Новая, д.3</t>
  </si>
  <si>
    <t>7 м</t>
  </si>
  <si>
    <t>10 шт</t>
  </si>
  <si>
    <t>ул. Новая, д.7</t>
  </si>
  <si>
    <t>65,5 м2</t>
  </si>
  <si>
    <t>262 м</t>
  </si>
  <si>
    <t>15 м</t>
  </si>
  <si>
    <t>ул. Новая, д.9</t>
  </si>
  <si>
    <t>ремонт кровли (смена колпаков в вент. трубах)</t>
  </si>
  <si>
    <t>10 м2</t>
  </si>
  <si>
    <t>30 м</t>
  </si>
  <si>
    <t xml:space="preserve">16 шт </t>
  </si>
  <si>
    <t>ул. Новая, д.19</t>
  </si>
  <si>
    <t>200 м</t>
  </si>
  <si>
    <t>ремонт балконов, лестниц , козырьков, крылец, подвалы и т.д.(ремонт металлических ограждений, стоек)</t>
  </si>
  <si>
    <t>20м</t>
  </si>
  <si>
    <t>12 шт</t>
  </si>
  <si>
    <t xml:space="preserve">10 м </t>
  </si>
  <si>
    <t>ул. Новая, д.20</t>
  </si>
  <si>
    <t>8 м</t>
  </si>
  <si>
    <t>ул. Новая, д.22</t>
  </si>
  <si>
    <t>ул. Новая, д.24</t>
  </si>
  <si>
    <t>ул. Новая, д.28</t>
  </si>
  <si>
    <t>ремонт балконов, лестниц , козырьков, крылец, подвалы и т.д.(ремонт козырьков над входом в подвал)</t>
  </si>
  <si>
    <t>28 м</t>
  </si>
  <si>
    <t xml:space="preserve">18 шт </t>
  </si>
  <si>
    <t>ул. Новая, д.30</t>
  </si>
  <si>
    <t>5 шт</t>
  </si>
  <si>
    <t>ул. Новая, д.38</t>
  </si>
  <si>
    <t>12 м</t>
  </si>
  <si>
    <t>ул. Петуниной, д.1</t>
  </si>
  <si>
    <t>ул. Петуниной, д.2</t>
  </si>
  <si>
    <t>20 м</t>
  </si>
  <si>
    <t>ул. Петуниной, д.3</t>
  </si>
  <si>
    <t>ул. Пионерская, д.1</t>
  </si>
  <si>
    <t>115 м2</t>
  </si>
  <si>
    <t>ремонт балконов, лестниц , козырьков, крылец, подвалы и т.д.(ремонт метал. лестничных решеток)</t>
  </si>
  <si>
    <t>2,5м</t>
  </si>
  <si>
    <t>ул. Победы, д.1</t>
  </si>
  <si>
    <t>ремонт и замена водосточных труб</t>
  </si>
  <si>
    <t xml:space="preserve">10 шт </t>
  </si>
  <si>
    <t>ремонт балконов, лестниц , козырьков, крылец, подвалы и т.д.(ремонт металлических лестнич.решеток)</t>
  </si>
  <si>
    <t>59 шт</t>
  </si>
  <si>
    <t xml:space="preserve">19 шт </t>
  </si>
  <si>
    <t>ул. Победы, д.3</t>
  </si>
  <si>
    <t>ул. Победы, д.5</t>
  </si>
  <si>
    <t>ул. Победы, д.4</t>
  </si>
  <si>
    <t>ремонт дверных проемов, изготовление дверей</t>
  </si>
  <si>
    <t xml:space="preserve">ремонт и замена отдельных участков полов МОП </t>
  </si>
  <si>
    <t>4,5 м2</t>
  </si>
  <si>
    <t xml:space="preserve">6 м </t>
  </si>
  <si>
    <t>ремонт(замена )отопительных приборов</t>
  </si>
  <si>
    <t>1,5 м2</t>
  </si>
  <si>
    <t>27,2 м2</t>
  </si>
  <si>
    <t>ул. Победы, д.7</t>
  </si>
  <si>
    <t>11,5 м2, 1,5 м</t>
  </si>
  <si>
    <t>косметический ремонт квартир после протечек</t>
  </si>
  <si>
    <t>ул. Победы, д.11</t>
  </si>
  <si>
    <t xml:space="preserve">3м </t>
  </si>
  <si>
    <t>ул. Победы, д.13</t>
  </si>
  <si>
    <t>ремонт  трубопроводов ц/о</t>
  </si>
  <si>
    <t>2 сгона</t>
  </si>
  <si>
    <t>ул. Победы, д.14</t>
  </si>
  <si>
    <t>135 м2</t>
  </si>
  <si>
    <t>ремонт дверных коробок, изготовление дверей</t>
  </si>
  <si>
    <t>2 м, 10 сгонов</t>
  </si>
  <si>
    <t>7 шт</t>
  </si>
  <si>
    <t>ул. Победы, д.15</t>
  </si>
  <si>
    <t>0,8 м2</t>
  </si>
  <si>
    <t>18 м</t>
  </si>
  <si>
    <t>ул. Победы, д.17</t>
  </si>
  <si>
    <t>17 м2</t>
  </si>
  <si>
    <t>ремонт и замена отдельных участков полов МОП (устройство стяжек)</t>
  </si>
  <si>
    <t>ремонт балконов, лестниц , козырьков, крылец, подвалы и т.д.(ремонт метал. лестнич. решеток)</t>
  </si>
  <si>
    <t>ул. Победы, д.19</t>
  </si>
  <si>
    <t>ул. Победы, д.21</t>
  </si>
  <si>
    <t>1 сгон</t>
  </si>
  <si>
    <t>ул. Победы, д.23</t>
  </si>
  <si>
    <t>13,5 м2</t>
  </si>
  <si>
    <t>7 м2</t>
  </si>
  <si>
    <t>ул. Победы, д.25</t>
  </si>
  <si>
    <t>ул. Победы, д.27</t>
  </si>
  <si>
    <t>8,5 м2</t>
  </si>
  <si>
    <t>ремонт и замена   трубопроводов ц/о</t>
  </si>
  <si>
    <t>ул. Победы, д.40</t>
  </si>
  <si>
    <t>8 сгонов</t>
  </si>
  <si>
    <t>ремонт   трубопроводов ц/о</t>
  </si>
  <si>
    <t>ул.Северная, д.15</t>
  </si>
  <si>
    <t xml:space="preserve">20 м </t>
  </si>
  <si>
    <t>3 м, 6 сгонов</t>
  </si>
  <si>
    <t>17м</t>
  </si>
  <si>
    <t>ул.Северная, д.17</t>
  </si>
  <si>
    <t>75,5 м2, 5 м</t>
  </si>
  <si>
    <t>707 м</t>
  </si>
  <si>
    <t>ремонт дверных проемов, коробок, изготовление дверей</t>
  </si>
  <si>
    <t>ул.Северная, д.21</t>
  </si>
  <si>
    <t>52,2 м</t>
  </si>
  <si>
    <t>ремонт дверных проемов, полотен</t>
  </si>
  <si>
    <t>ул.Советская, д.21</t>
  </si>
  <si>
    <t>35,5 м</t>
  </si>
  <si>
    <t>п. Молодцово, д.1</t>
  </si>
  <si>
    <t>88,3 м2</t>
  </si>
  <si>
    <t>п. Молодцово, д.2</t>
  </si>
  <si>
    <t>52 м2</t>
  </si>
  <si>
    <t>п. Молодцово, д.3</t>
  </si>
  <si>
    <t>п. Молодцово, д.4</t>
  </si>
  <si>
    <t>16 м</t>
  </si>
  <si>
    <t>п. Молодцово, д.5</t>
  </si>
  <si>
    <t>п. Молодцово, д.6</t>
  </si>
  <si>
    <t>п. Молодцово, д.7</t>
  </si>
  <si>
    <t>0,63 м2</t>
  </si>
  <si>
    <t>ремонт балконов, лестниц , козырьков, крылец, подвалы и т.д.(вход в подвал)</t>
  </si>
  <si>
    <t xml:space="preserve">17м </t>
  </si>
  <si>
    <t>п. Молодцово, д.8</t>
  </si>
  <si>
    <t>м2</t>
  </si>
  <si>
    <t>Площадь нежилых помещений</t>
  </si>
  <si>
    <t xml:space="preserve">м2 </t>
  </si>
  <si>
    <t>устройство приямка</t>
  </si>
  <si>
    <t>30 шт</t>
  </si>
  <si>
    <t>135 м</t>
  </si>
  <si>
    <t>Начислено , руб</t>
  </si>
  <si>
    <t>Поступило, руб.</t>
  </si>
  <si>
    <t>Коммунальные услуги</t>
  </si>
  <si>
    <t>Оплачено в РСО, руб.</t>
  </si>
  <si>
    <t xml:space="preserve">Начислено,руб </t>
  </si>
  <si>
    <t xml:space="preserve">Поступило,руб. </t>
  </si>
  <si>
    <t>Отопление</t>
  </si>
  <si>
    <t>Горячая вода</t>
  </si>
  <si>
    <t>Горячая вода ОДН</t>
  </si>
  <si>
    <t>Итого жилищные услуги</t>
  </si>
  <si>
    <t>Итого коммунальные услуги</t>
  </si>
  <si>
    <t>Поступило , руб.</t>
  </si>
  <si>
    <t>438 м</t>
  </si>
  <si>
    <t>10,5м</t>
  </si>
  <si>
    <t>10,5 м</t>
  </si>
  <si>
    <t>3м</t>
  </si>
  <si>
    <t>ремонт изамена трубопроводов теплоснабжения(смена сгонов)</t>
  </si>
  <si>
    <t>Водоотведение ГВ</t>
  </si>
  <si>
    <t>Водоотведение ХВ</t>
  </si>
  <si>
    <t xml:space="preserve">8м </t>
  </si>
  <si>
    <t>45 м</t>
  </si>
  <si>
    <t xml:space="preserve">15 шт </t>
  </si>
  <si>
    <t>Отчет за  2013 год по домам, находящимся  в управлении ООО " УК Гарант Сервис"</t>
  </si>
  <si>
    <t>Холодная вода</t>
  </si>
  <si>
    <t>Холодная вода ОДН</t>
  </si>
  <si>
    <t>5 шт.</t>
  </si>
  <si>
    <t>замена эл. проводки</t>
  </si>
  <si>
    <t>8м</t>
  </si>
  <si>
    <t>2,5 м2, 6м</t>
  </si>
  <si>
    <t>1 м;9,5м2</t>
  </si>
  <si>
    <t>ремонти смена трубопроводов хвс</t>
  </si>
  <si>
    <t>ремонт  и замена трубопроводов ц/о</t>
  </si>
  <si>
    <t>26,3м2; 8 м</t>
  </si>
  <si>
    <t xml:space="preserve">5 м </t>
  </si>
  <si>
    <t>ремонт дверных полотен</t>
  </si>
  <si>
    <t>косметический ремонт л/кл</t>
  </si>
  <si>
    <t>ремонт, замена, восстанов. отдельных участков полов МОП</t>
  </si>
  <si>
    <t>2 места</t>
  </si>
  <si>
    <t>ремонт балконов, лестниц , козырьков, крылец, подвалы и т.д.</t>
  </si>
  <si>
    <t>ремонт  трубопроводов ц/о ( смена сгонов)</t>
  </si>
  <si>
    <t>8 шт</t>
  </si>
  <si>
    <t>11 м2</t>
  </si>
  <si>
    <t>5 шт/ 3,7 м2</t>
  </si>
  <si>
    <t xml:space="preserve">16 м </t>
  </si>
  <si>
    <t>17 шт</t>
  </si>
  <si>
    <t>ремонт трубопроводов ц/о(смена сгонов)</t>
  </si>
  <si>
    <t>ремонт кирпичной стены (вход в подвал),ремонт приямков</t>
  </si>
  <si>
    <t>34,26 м2</t>
  </si>
  <si>
    <t>12шт</t>
  </si>
  <si>
    <t>3,6м</t>
  </si>
  <si>
    <t>47м</t>
  </si>
  <si>
    <t>229 м</t>
  </si>
  <si>
    <t>50м2</t>
  </si>
  <si>
    <t>ремонт балконов, лестниц, козырьков, крылец, подвалов и т.д.</t>
  </si>
  <si>
    <t>замена эл.проводки</t>
  </si>
  <si>
    <t>9м</t>
  </si>
  <si>
    <t>14 шт</t>
  </si>
  <si>
    <t>403 м</t>
  </si>
  <si>
    <t>1м</t>
  </si>
  <si>
    <t>21 м2</t>
  </si>
  <si>
    <t>83 м</t>
  </si>
  <si>
    <t xml:space="preserve">17 шт </t>
  </si>
  <si>
    <t>23,5 м2</t>
  </si>
  <si>
    <t>20 м2</t>
  </si>
  <si>
    <t>14м</t>
  </si>
  <si>
    <t>30м2</t>
  </si>
  <si>
    <t>49,5 м</t>
  </si>
  <si>
    <t>13м</t>
  </si>
  <si>
    <t>10м</t>
  </si>
  <si>
    <t>ремонт и замена трубопроводов канализации</t>
  </si>
  <si>
    <t>5шт</t>
  </si>
  <si>
    <t>62,5м</t>
  </si>
  <si>
    <t>ремонт трубопроводов ц/о</t>
  </si>
  <si>
    <t>ремонти замена запорной арматуры</t>
  </si>
  <si>
    <t>290м</t>
  </si>
  <si>
    <t>18 м, 12 сгон.</t>
  </si>
  <si>
    <t xml:space="preserve">11м </t>
  </si>
  <si>
    <t>42 м</t>
  </si>
  <si>
    <t>7,5 м2</t>
  </si>
  <si>
    <t xml:space="preserve">30 шт </t>
  </si>
  <si>
    <t>19 м</t>
  </si>
  <si>
    <t xml:space="preserve">5шт </t>
  </si>
  <si>
    <t>заделка выбоин в полах</t>
  </si>
  <si>
    <t>15,4 м2</t>
  </si>
  <si>
    <t xml:space="preserve">3шт </t>
  </si>
  <si>
    <t xml:space="preserve">44 шт </t>
  </si>
  <si>
    <t>9 м, 53 сгона</t>
  </si>
  <si>
    <t>ремонт трубопроводов гвс(смена сгоногв)</t>
  </si>
  <si>
    <t>24 м</t>
  </si>
  <si>
    <t xml:space="preserve">25 шт </t>
  </si>
  <si>
    <t xml:space="preserve">61м </t>
  </si>
  <si>
    <t>7шт</t>
  </si>
  <si>
    <t>53 м</t>
  </si>
  <si>
    <t>2,3 м2</t>
  </si>
  <si>
    <t>замена отдельных участков эл.проводки</t>
  </si>
  <si>
    <t>18,8м2,11 м</t>
  </si>
  <si>
    <t>ремонт балконов, лестниц , козырьков, крылец, подвалы и т.д.(изгот. метал.ограждений)</t>
  </si>
  <si>
    <t>8м2</t>
  </si>
  <si>
    <t>Ликвидация следов протечек</t>
  </si>
  <si>
    <t>4,5м</t>
  </si>
  <si>
    <t>ремонт крыльца</t>
  </si>
  <si>
    <t>ремонт и замена   трубопроводов канализации</t>
  </si>
  <si>
    <t>замена отдельных участков эл. проводки</t>
  </si>
  <si>
    <t>косметический ремонт лестничных клеток</t>
  </si>
  <si>
    <t>ремонт металлических лестничных решеток</t>
  </si>
  <si>
    <t>28м</t>
  </si>
  <si>
    <t>изготовление металлических дверей</t>
  </si>
  <si>
    <t>29 м</t>
  </si>
  <si>
    <t>3м2</t>
  </si>
  <si>
    <t>ремонт балконов, лестниц , козырьков, крылец, подвалы и т.д.(ремонт и укрепление стоек карниза над входом в подъезд,ремонт крыльца)</t>
  </si>
  <si>
    <t xml:space="preserve">4 стойки,5 мест </t>
  </si>
  <si>
    <t>5м</t>
  </si>
  <si>
    <t>ремонт трубопроводов хвс</t>
  </si>
  <si>
    <t>2шт</t>
  </si>
  <si>
    <t xml:space="preserve">30 м </t>
  </si>
  <si>
    <t>2м</t>
  </si>
  <si>
    <t>ремонт балконов, лестниц , козырьков, крылец, подвалы и т.д.(ремонт ступеней)</t>
  </si>
  <si>
    <t>37м2</t>
  </si>
  <si>
    <t>35м2</t>
  </si>
  <si>
    <t>40м2</t>
  </si>
  <si>
    <t>14м2</t>
  </si>
  <si>
    <t>4м</t>
  </si>
  <si>
    <t>18м2</t>
  </si>
  <si>
    <t>Замена лебедки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</si>
</sst>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3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33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12" xfId="0" applyNumberFormat="1" applyBorder="1" applyAlignment="1">
      <alignment wrapText="1"/>
    </xf>
    <xf numFmtId="3" fontId="2" fillId="0" borderId="2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3" fontId="0" fillId="0" borderId="1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13" xfId="0" applyNumberFormat="1" applyFont="1" applyBorder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2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5" xfId="0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34" borderId="1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16" xfId="0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3" fontId="2" fillId="35" borderId="20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0" xfId="0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1" xfId="0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36" borderId="13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36" borderId="21" xfId="0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21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36" borderId="22" xfId="0" applyNumberFormat="1" applyFill="1" applyBorder="1" applyAlignment="1">
      <alignment/>
    </xf>
    <xf numFmtId="3" fontId="0" fillId="36" borderId="22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2" fillId="0" borderId="23" xfId="0" applyNumberFormat="1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5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4"/>
  <sheetViews>
    <sheetView tabSelected="1" zoomScalePageLayoutView="0" workbookViewId="0" topLeftCell="A1472">
      <selection activeCell="G1861" sqref="G1861:G1865"/>
    </sheetView>
  </sheetViews>
  <sheetFormatPr defaultColWidth="9.00390625" defaultRowHeight="12.75"/>
  <cols>
    <col min="1" max="1" width="28.75390625" style="0" customWidth="1"/>
    <col min="2" max="3" width="14.25390625" style="0" customWidth="1"/>
    <col min="4" max="4" width="15.125" style="0" customWidth="1"/>
    <col min="5" max="5" width="38.125" style="0" customWidth="1"/>
    <col min="6" max="6" width="12.875" style="0" customWidth="1"/>
    <col min="7" max="7" width="15.375" style="0" customWidth="1"/>
    <col min="8" max="8" width="15.25390625" style="0" customWidth="1"/>
  </cols>
  <sheetData>
    <row r="1" spans="1:7" ht="15">
      <c r="A1" s="189" t="s">
        <v>290</v>
      </c>
      <c r="B1" s="189"/>
      <c r="C1" s="189"/>
      <c r="D1" s="189"/>
      <c r="E1" s="189"/>
      <c r="F1" s="189"/>
      <c r="G1" s="189"/>
    </row>
    <row r="2" spans="1:7" ht="15">
      <c r="A2" s="37"/>
      <c r="B2" s="37"/>
      <c r="C2" s="37"/>
      <c r="D2" s="37"/>
      <c r="E2" s="37"/>
      <c r="F2" s="37"/>
      <c r="G2" s="37"/>
    </row>
    <row r="3" spans="1:2" ht="12.75">
      <c r="A3" s="8" t="s">
        <v>24</v>
      </c>
      <c r="B3" s="8"/>
    </row>
    <row r="4" spans="1:3" ht="12.75">
      <c r="A4" t="s">
        <v>142</v>
      </c>
      <c r="B4">
        <v>905.2</v>
      </c>
      <c r="C4" t="s">
        <v>262</v>
      </c>
    </row>
    <row r="5" spans="1:3" ht="13.5" thickBot="1">
      <c r="A5" t="s">
        <v>263</v>
      </c>
      <c r="B5">
        <v>173.7</v>
      </c>
      <c r="C5" t="s">
        <v>262</v>
      </c>
    </row>
    <row r="6" spans="1:7" ht="12.75">
      <c r="A6" s="136" t="s">
        <v>12</v>
      </c>
      <c r="B6" s="133" t="s">
        <v>137</v>
      </c>
      <c r="C6" s="133" t="s">
        <v>268</v>
      </c>
      <c r="D6" s="133" t="s">
        <v>269</v>
      </c>
      <c r="E6" s="159" t="s">
        <v>0</v>
      </c>
      <c r="F6" s="129" t="s">
        <v>9</v>
      </c>
      <c r="G6" s="130"/>
    </row>
    <row r="7" spans="1:7" ht="43.5" customHeight="1" thickBot="1">
      <c r="A7" s="137"/>
      <c r="B7" s="134"/>
      <c r="C7" s="134"/>
      <c r="D7" s="135"/>
      <c r="E7" s="160"/>
      <c r="F7" s="23" t="s">
        <v>10</v>
      </c>
      <c r="G7" s="24" t="s">
        <v>11</v>
      </c>
    </row>
    <row r="8" spans="1:7" ht="12.75">
      <c r="A8" s="143" t="s">
        <v>14</v>
      </c>
      <c r="B8" s="140">
        <v>39500</v>
      </c>
      <c r="C8" s="140">
        <v>47685.84</v>
      </c>
      <c r="D8" s="140">
        <v>44483.88</v>
      </c>
      <c r="E8" s="29" t="s">
        <v>15</v>
      </c>
      <c r="F8" s="30" t="s">
        <v>16</v>
      </c>
      <c r="G8" s="33">
        <v>411</v>
      </c>
    </row>
    <row r="9" spans="1:7" ht="26.25" customHeight="1">
      <c r="A9" s="144"/>
      <c r="B9" s="141"/>
      <c r="C9" s="141"/>
      <c r="D9" s="141"/>
      <c r="E9" s="5" t="s">
        <v>17</v>
      </c>
      <c r="F9" s="5" t="s">
        <v>18</v>
      </c>
      <c r="G9" s="15">
        <v>3955</v>
      </c>
    </row>
    <row r="10" spans="1:7" ht="25.5">
      <c r="A10" s="144"/>
      <c r="B10" s="141"/>
      <c r="C10" s="141"/>
      <c r="D10" s="141"/>
      <c r="E10" s="7" t="s">
        <v>19</v>
      </c>
      <c r="F10" s="5" t="s">
        <v>293</v>
      </c>
      <c r="G10" s="15">
        <v>700</v>
      </c>
    </row>
    <row r="11" spans="1:9" ht="12.75">
      <c r="A11" s="144"/>
      <c r="B11" s="141"/>
      <c r="C11" s="141"/>
      <c r="D11" s="141"/>
      <c r="E11" s="5" t="s">
        <v>20</v>
      </c>
      <c r="F11" s="5"/>
      <c r="G11" s="15">
        <v>496</v>
      </c>
      <c r="H11" s="3"/>
      <c r="I11" s="3"/>
    </row>
    <row r="12" spans="1:9" ht="12.75">
      <c r="A12" s="144"/>
      <c r="B12" s="141"/>
      <c r="C12" s="141"/>
      <c r="D12" s="141"/>
      <c r="E12" s="23" t="s">
        <v>294</v>
      </c>
      <c r="F12" s="23" t="s">
        <v>295</v>
      </c>
      <c r="G12" s="84">
        <v>819</v>
      </c>
      <c r="H12" s="3"/>
      <c r="I12" s="3"/>
    </row>
    <row r="13" spans="1:8" ht="13.5" thickBot="1">
      <c r="A13" s="145"/>
      <c r="B13" s="142"/>
      <c r="C13" s="142"/>
      <c r="D13" s="142"/>
      <c r="E13" s="19" t="s">
        <v>138</v>
      </c>
      <c r="F13" s="19"/>
      <c r="G13" s="20">
        <f>SUM(G8:G12)</f>
        <v>6381</v>
      </c>
      <c r="H13" s="3"/>
    </row>
    <row r="14" spans="1:8" ht="12.75">
      <c r="A14" s="25" t="s">
        <v>21</v>
      </c>
      <c r="B14" s="26"/>
      <c r="C14" s="32">
        <v>143600.76</v>
      </c>
      <c r="D14" s="32">
        <v>134026.05</v>
      </c>
      <c r="E14" s="28"/>
      <c r="F14" s="28"/>
      <c r="G14" s="36">
        <v>158397</v>
      </c>
      <c r="H14" s="3"/>
    </row>
    <row r="15" spans="1:7" ht="12.75">
      <c r="A15" s="14" t="s">
        <v>22</v>
      </c>
      <c r="B15" s="6"/>
      <c r="C15" s="4">
        <v>34542.6</v>
      </c>
      <c r="D15" s="4">
        <v>32072.91</v>
      </c>
      <c r="E15" s="5"/>
      <c r="F15" s="5"/>
      <c r="G15" s="54">
        <f>C15</f>
        <v>34542.6</v>
      </c>
    </row>
    <row r="16" spans="1:7" ht="13.5" thickBot="1">
      <c r="A16" s="16" t="s">
        <v>23</v>
      </c>
      <c r="B16" s="17"/>
      <c r="C16" s="18">
        <f>SUM(C8:C15)</f>
        <v>225829.2</v>
      </c>
      <c r="D16" s="18">
        <f>SUM(D8:D15)</f>
        <v>210582.84</v>
      </c>
      <c r="E16" s="19"/>
      <c r="F16" s="19"/>
      <c r="G16" s="20">
        <f>SUM(G13:G15)</f>
        <v>199320.6</v>
      </c>
    </row>
    <row r="17" spans="1:7" ht="12.75">
      <c r="A17" s="74" t="s">
        <v>270</v>
      </c>
      <c r="B17" s="6"/>
      <c r="C17" s="11" t="s">
        <v>272</v>
      </c>
      <c r="D17" s="71" t="s">
        <v>273</v>
      </c>
      <c r="E17" s="72"/>
      <c r="F17" s="127" t="s">
        <v>271</v>
      </c>
      <c r="G17" s="128"/>
    </row>
    <row r="18" spans="1:7" ht="12.75">
      <c r="A18" s="14" t="s">
        <v>274</v>
      </c>
      <c r="B18" s="6"/>
      <c r="C18" s="51">
        <v>324102.5</v>
      </c>
      <c r="D18" s="51">
        <v>305320.43</v>
      </c>
      <c r="E18" s="72"/>
      <c r="F18" s="5"/>
      <c r="G18" s="54">
        <f>D18</f>
        <v>305320.43</v>
      </c>
    </row>
    <row r="19" spans="1:7" ht="12.75">
      <c r="A19" s="14" t="s">
        <v>275</v>
      </c>
      <c r="B19" s="6"/>
      <c r="C19" s="51">
        <v>156301.55</v>
      </c>
      <c r="D19" s="51">
        <v>146726.04</v>
      </c>
      <c r="E19" s="72"/>
      <c r="F19" s="5"/>
      <c r="G19" s="54">
        <f>D19</f>
        <v>146726.04</v>
      </c>
    </row>
    <row r="20" spans="1:7" ht="12.75">
      <c r="A20" s="75" t="s">
        <v>276</v>
      </c>
      <c r="B20" s="6"/>
      <c r="C20" s="51">
        <v>1695.62</v>
      </c>
      <c r="D20" s="51">
        <v>981.35</v>
      </c>
      <c r="E20" s="72"/>
      <c r="F20" s="5"/>
      <c r="G20" s="54">
        <f>D20</f>
        <v>981.35</v>
      </c>
    </row>
    <row r="21" spans="1:7" ht="13.5" thickBot="1">
      <c r="A21" s="76" t="s">
        <v>278</v>
      </c>
      <c r="B21" s="17"/>
      <c r="C21" s="18">
        <f>SUM(C18:C20)</f>
        <v>482099.67</v>
      </c>
      <c r="D21" s="18">
        <f>SUM(D18:D20)</f>
        <v>453027.81999999995</v>
      </c>
      <c r="E21" s="38"/>
      <c r="F21" s="19"/>
      <c r="G21" s="20">
        <f>SUM(G18:G20)</f>
        <v>453027.81999999995</v>
      </c>
    </row>
    <row r="22" spans="1:7" ht="12.75">
      <c r="A22" s="21"/>
      <c r="B22" s="57"/>
      <c r="C22" s="58"/>
      <c r="D22" s="58"/>
      <c r="E22" s="21"/>
      <c r="F22" s="21"/>
      <c r="G22" s="58"/>
    </row>
    <row r="23" spans="1:7" ht="12.75">
      <c r="A23" s="21"/>
      <c r="B23" s="57"/>
      <c r="C23" s="58"/>
      <c r="D23" s="58"/>
      <c r="E23" s="21"/>
      <c r="F23" s="21"/>
      <c r="G23" s="58"/>
    </row>
    <row r="24" spans="2:4" ht="12.75">
      <c r="B24" s="3"/>
      <c r="C24" s="3"/>
      <c r="D24" s="3"/>
    </row>
    <row r="25" spans="1:4" ht="12.75">
      <c r="A25" s="8" t="s">
        <v>25</v>
      </c>
      <c r="B25" s="12"/>
      <c r="C25" s="3"/>
      <c r="D25" s="3"/>
    </row>
    <row r="26" spans="1:3" ht="13.5" thickBot="1">
      <c r="A26" t="s">
        <v>142</v>
      </c>
      <c r="B26" s="3">
        <v>627.38</v>
      </c>
      <c r="C26" t="s">
        <v>262</v>
      </c>
    </row>
    <row r="27" spans="1:7" ht="12.75" customHeight="1">
      <c r="A27" s="136" t="s">
        <v>12</v>
      </c>
      <c r="B27" s="133" t="s">
        <v>137</v>
      </c>
      <c r="C27" s="133" t="s">
        <v>268</v>
      </c>
      <c r="D27" s="133" t="s">
        <v>269</v>
      </c>
      <c r="E27" s="159" t="s">
        <v>0</v>
      </c>
      <c r="F27" s="129" t="s">
        <v>9</v>
      </c>
      <c r="G27" s="130"/>
    </row>
    <row r="28" spans="1:7" ht="24.75" customHeight="1" thickBot="1">
      <c r="A28" s="137"/>
      <c r="B28" s="134"/>
      <c r="C28" s="134"/>
      <c r="D28" s="135"/>
      <c r="E28" s="160"/>
      <c r="F28" s="23" t="s">
        <v>10</v>
      </c>
      <c r="G28" s="24" t="s">
        <v>11</v>
      </c>
    </row>
    <row r="29" spans="1:7" ht="12.75">
      <c r="A29" s="143" t="s">
        <v>14</v>
      </c>
      <c r="B29" s="140">
        <v>27000</v>
      </c>
      <c r="C29" s="140">
        <v>33050.64</v>
      </c>
      <c r="D29" s="186">
        <v>33090.02</v>
      </c>
      <c r="E29" s="29" t="s">
        <v>4</v>
      </c>
      <c r="F29" s="30" t="s">
        <v>26</v>
      </c>
      <c r="G29" s="33">
        <v>15003</v>
      </c>
    </row>
    <row r="30" spans="1:7" ht="12.75">
      <c r="A30" s="144"/>
      <c r="B30" s="141"/>
      <c r="C30" s="141"/>
      <c r="D30" s="187"/>
      <c r="E30" s="21"/>
      <c r="F30" s="5" t="s">
        <v>28</v>
      </c>
      <c r="G30" s="15">
        <v>1848</v>
      </c>
    </row>
    <row r="31" spans="1:7" ht="12.75">
      <c r="A31" s="144"/>
      <c r="B31" s="141"/>
      <c r="C31" s="141"/>
      <c r="D31" s="187"/>
      <c r="E31" s="9" t="s">
        <v>29</v>
      </c>
      <c r="F31" s="5" t="s">
        <v>30</v>
      </c>
      <c r="G31" s="15">
        <v>7630</v>
      </c>
    </row>
    <row r="32" spans="1:7" ht="12.75">
      <c r="A32" s="144"/>
      <c r="B32" s="141"/>
      <c r="C32" s="141"/>
      <c r="D32" s="187"/>
      <c r="E32" s="9" t="s">
        <v>31</v>
      </c>
      <c r="F32" s="5" t="s">
        <v>32</v>
      </c>
      <c r="G32" s="15">
        <v>6387</v>
      </c>
    </row>
    <row r="33" spans="1:7" ht="12.75">
      <c r="A33" s="144"/>
      <c r="B33" s="141"/>
      <c r="C33" s="141"/>
      <c r="D33" s="187"/>
      <c r="E33" s="5" t="s">
        <v>17</v>
      </c>
      <c r="F33" s="5" t="s">
        <v>33</v>
      </c>
      <c r="G33" s="15">
        <v>990</v>
      </c>
    </row>
    <row r="34" spans="1:7" ht="12.75">
      <c r="A34" s="144"/>
      <c r="B34" s="141"/>
      <c r="C34" s="141"/>
      <c r="D34" s="187"/>
      <c r="E34" s="23" t="s">
        <v>294</v>
      </c>
      <c r="F34" s="23" t="s">
        <v>149</v>
      </c>
      <c r="G34" s="84">
        <v>717</v>
      </c>
    </row>
    <row r="35" spans="1:7" ht="25.5">
      <c r="A35" s="144"/>
      <c r="B35" s="141"/>
      <c r="C35" s="141"/>
      <c r="D35" s="187"/>
      <c r="E35" s="7" t="s">
        <v>19</v>
      </c>
      <c r="F35" s="23" t="s">
        <v>1</v>
      </c>
      <c r="G35" s="84">
        <v>281</v>
      </c>
    </row>
    <row r="36" spans="1:8" ht="13.5" thickBot="1">
      <c r="A36" s="145"/>
      <c r="B36" s="142"/>
      <c r="C36" s="142"/>
      <c r="D36" s="188"/>
      <c r="E36" s="19" t="s">
        <v>138</v>
      </c>
      <c r="F36" s="19"/>
      <c r="G36" s="20">
        <f>SUM(G29:G35)</f>
        <v>32856</v>
      </c>
      <c r="H36" s="3"/>
    </row>
    <row r="37" spans="1:8" ht="12.75">
      <c r="A37" s="25" t="s">
        <v>21</v>
      </c>
      <c r="B37" s="26"/>
      <c r="C37" s="27">
        <v>99527.52</v>
      </c>
      <c r="D37" s="27">
        <v>99648.08</v>
      </c>
      <c r="E37" s="28"/>
      <c r="F37" s="28"/>
      <c r="G37" s="36">
        <v>128643</v>
      </c>
      <c r="H37" s="3"/>
    </row>
    <row r="38" spans="1:7" ht="12.75">
      <c r="A38" s="14" t="s">
        <v>22</v>
      </c>
      <c r="B38" s="6"/>
      <c r="C38" s="4">
        <v>23940.72</v>
      </c>
      <c r="D38" s="4">
        <v>23970</v>
      </c>
      <c r="E38" s="5"/>
      <c r="F38" s="5"/>
      <c r="G38" s="54">
        <f>C38</f>
        <v>23940.72</v>
      </c>
    </row>
    <row r="39" spans="1:7" ht="13.5" thickBot="1">
      <c r="A39" s="16" t="s">
        <v>23</v>
      </c>
      <c r="B39" s="17"/>
      <c r="C39" s="18">
        <f>SUM(C29:C38)</f>
        <v>156518.88</v>
      </c>
      <c r="D39" s="18">
        <f>SUM(D29:D38)</f>
        <v>156708.1</v>
      </c>
      <c r="E39" s="19" t="s">
        <v>139</v>
      </c>
      <c r="F39" s="19"/>
      <c r="G39" s="20">
        <f>SUM(G36:G38)</f>
        <v>185439.72</v>
      </c>
    </row>
    <row r="40" spans="1:7" ht="12.75">
      <c r="A40" s="74" t="s">
        <v>270</v>
      </c>
      <c r="B40" s="6"/>
      <c r="C40" s="11" t="s">
        <v>272</v>
      </c>
      <c r="D40" s="71" t="s">
        <v>273</v>
      </c>
      <c r="E40" s="72"/>
      <c r="F40" s="127" t="s">
        <v>271</v>
      </c>
      <c r="G40" s="128"/>
    </row>
    <row r="41" spans="1:7" ht="12.75">
      <c r="A41" s="14" t="s">
        <v>274</v>
      </c>
      <c r="B41" s="6"/>
      <c r="C41" s="51">
        <v>224433.96</v>
      </c>
      <c r="D41" s="51">
        <v>223796.21</v>
      </c>
      <c r="E41" s="72"/>
      <c r="F41" s="5"/>
      <c r="G41" s="54">
        <f>D41</f>
        <v>223796.21</v>
      </c>
    </row>
    <row r="42" spans="1:7" ht="12.75">
      <c r="A42" s="14" t="s">
        <v>275</v>
      </c>
      <c r="B42" s="6"/>
      <c r="C42" s="51">
        <v>71603.33</v>
      </c>
      <c r="D42" s="51">
        <v>66818.76</v>
      </c>
      <c r="E42" s="72"/>
      <c r="F42" s="5"/>
      <c r="G42" s="54">
        <f>D42</f>
        <v>66818.76</v>
      </c>
    </row>
    <row r="43" spans="1:7" ht="12.75">
      <c r="A43" s="75" t="s">
        <v>276</v>
      </c>
      <c r="B43" s="6"/>
      <c r="C43" s="51">
        <v>709.88</v>
      </c>
      <c r="D43" s="51">
        <v>534.8</v>
      </c>
      <c r="E43" s="72"/>
      <c r="F43" s="5"/>
      <c r="G43" s="54">
        <f>D43</f>
        <v>534.8</v>
      </c>
    </row>
    <row r="44" spans="1:7" ht="12.75">
      <c r="A44" s="82" t="s">
        <v>285</v>
      </c>
      <c r="B44" s="67"/>
      <c r="C44" s="68">
        <v>2073.61</v>
      </c>
      <c r="D44" s="68"/>
      <c r="E44" s="69"/>
      <c r="F44" s="23"/>
      <c r="G44" s="70"/>
    </row>
    <row r="45" spans="1:7" ht="12.75">
      <c r="A45" s="82" t="s">
        <v>291</v>
      </c>
      <c r="B45" s="67"/>
      <c r="C45" s="68">
        <v>2537.64</v>
      </c>
      <c r="D45" s="68"/>
      <c r="E45" s="69"/>
      <c r="F45" s="23"/>
      <c r="G45" s="70"/>
    </row>
    <row r="46" spans="1:7" ht="12.75">
      <c r="A46" s="82" t="s">
        <v>286</v>
      </c>
      <c r="B46" s="67"/>
      <c r="C46" s="68">
        <v>2454.12</v>
      </c>
      <c r="D46" s="68"/>
      <c r="E46" s="69"/>
      <c r="F46" s="23"/>
      <c r="G46" s="70"/>
    </row>
    <row r="47" spans="1:7" ht="12.75">
      <c r="A47" s="82" t="s">
        <v>292</v>
      </c>
      <c r="B47" s="67"/>
      <c r="C47" s="68">
        <v>57.04</v>
      </c>
      <c r="D47" s="68"/>
      <c r="E47" s="69"/>
      <c r="F47" s="23"/>
      <c r="G47" s="70"/>
    </row>
    <row r="48" spans="1:7" ht="13.5" thickBot="1">
      <c r="A48" s="76" t="s">
        <v>278</v>
      </c>
      <c r="B48" s="17"/>
      <c r="C48" s="18">
        <f>SUM(C41:C47)</f>
        <v>303869.57999999996</v>
      </c>
      <c r="D48" s="18">
        <f>SUM(D41:D47)</f>
        <v>291149.76999999996</v>
      </c>
      <c r="E48" s="38"/>
      <c r="F48" s="19"/>
      <c r="G48" s="20">
        <f>SUM(G41:G43)</f>
        <v>291149.76999999996</v>
      </c>
    </row>
    <row r="49" spans="1:7" ht="12.75">
      <c r="A49" s="83"/>
      <c r="B49" s="57"/>
      <c r="C49" s="58"/>
      <c r="D49" s="58"/>
      <c r="E49" s="59"/>
      <c r="F49" s="21"/>
      <c r="G49" s="58"/>
    </row>
    <row r="50" spans="2:4" ht="12.75">
      <c r="B50" s="3"/>
      <c r="C50" s="3"/>
      <c r="D50" s="3"/>
    </row>
    <row r="51" spans="1:4" ht="12.75">
      <c r="A51" s="8" t="s">
        <v>34</v>
      </c>
      <c r="B51" s="12"/>
      <c r="C51" s="3"/>
      <c r="D51" s="3"/>
    </row>
    <row r="52" spans="1:3" ht="13.5" thickBot="1">
      <c r="A52" t="s">
        <v>142</v>
      </c>
      <c r="B52" s="56">
        <v>67.48</v>
      </c>
      <c r="C52" t="s">
        <v>262</v>
      </c>
    </row>
    <row r="53" spans="1:7" ht="12.75" customHeight="1">
      <c r="A53" s="136" t="s">
        <v>12</v>
      </c>
      <c r="B53" s="133" t="s">
        <v>137</v>
      </c>
      <c r="C53" s="133" t="s">
        <v>268</v>
      </c>
      <c r="D53" s="133" t="s">
        <v>269</v>
      </c>
      <c r="E53" s="159" t="s">
        <v>0</v>
      </c>
      <c r="F53" s="129" t="s">
        <v>9</v>
      </c>
      <c r="G53" s="130"/>
    </row>
    <row r="54" spans="1:7" ht="23.25" customHeight="1" thickBot="1">
      <c r="A54" s="163"/>
      <c r="B54" s="177"/>
      <c r="C54" s="134"/>
      <c r="D54" s="135"/>
      <c r="E54" s="176"/>
      <c r="F54" s="5" t="s">
        <v>10</v>
      </c>
      <c r="G54" s="13" t="s">
        <v>11</v>
      </c>
    </row>
    <row r="55" spans="1:7" ht="13.5" thickBot="1">
      <c r="A55" s="16" t="s">
        <v>14</v>
      </c>
      <c r="B55" s="17"/>
      <c r="C55" s="34">
        <v>888.72</v>
      </c>
      <c r="D55" s="4">
        <v>1168.09</v>
      </c>
      <c r="E55" s="17"/>
      <c r="F55" s="19"/>
      <c r="G55" s="20">
        <v>0</v>
      </c>
    </row>
    <row r="56" spans="1:7" ht="12.75">
      <c r="A56" s="25" t="s">
        <v>21</v>
      </c>
      <c r="B56" s="26"/>
      <c r="C56" s="27">
        <v>4704.71</v>
      </c>
      <c r="D56" s="27">
        <v>5320.81</v>
      </c>
      <c r="E56" s="28"/>
      <c r="F56" s="28"/>
      <c r="G56" s="36">
        <v>4068</v>
      </c>
    </row>
    <row r="57" spans="1:7" ht="12.75">
      <c r="A57" s="14" t="s">
        <v>22</v>
      </c>
      <c r="B57" s="6"/>
      <c r="C57" s="4">
        <v>2575.08</v>
      </c>
      <c r="D57" s="4">
        <v>2562.93</v>
      </c>
      <c r="E57" s="5"/>
      <c r="F57" s="5"/>
      <c r="G57" s="54">
        <f>C57</f>
        <v>2575.08</v>
      </c>
    </row>
    <row r="58" spans="1:7" ht="13.5" thickBot="1">
      <c r="A58" s="16" t="s">
        <v>23</v>
      </c>
      <c r="B58" s="17"/>
      <c r="C58" s="18">
        <f>C55+C56+C57</f>
        <v>8168.51</v>
      </c>
      <c r="D58" s="18">
        <f>D55+D56+D57</f>
        <v>9051.83</v>
      </c>
      <c r="E58" s="19"/>
      <c r="F58" s="19"/>
      <c r="G58" s="20">
        <f>SUM(G55:G57)</f>
        <v>6643.08</v>
      </c>
    </row>
    <row r="59" spans="1:7" ht="12.75">
      <c r="A59" s="74" t="s">
        <v>270</v>
      </c>
      <c r="B59" s="6"/>
      <c r="C59" s="11" t="s">
        <v>272</v>
      </c>
      <c r="D59" s="71" t="s">
        <v>273</v>
      </c>
      <c r="E59" s="72"/>
      <c r="F59" s="127" t="s">
        <v>271</v>
      </c>
      <c r="G59" s="128"/>
    </row>
    <row r="60" spans="1:7" ht="12.75">
      <c r="A60" s="14" t="s">
        <v>274</v>
      </c>
      <c r="B60" s="6"/>
      <c r="C60" s="51">
        <v>24139.74</v>
      </c>
      <c r="D60" s="51"/>
      <c r="E60" s="72"/>
      <c r="F60" s="5"/>
      <c r="G60" s="54">
        <f>D60</f>
        <v>0</v>
      </c>
    </row>
    <row r="61" spans="1:7" ht="12.75">
      <c r="A61" s="14" t="s">
        <v>275</v>
      </c>
      <c r="B61" s="6"/>
      <c r="C61" s="51">
        <v>8719.27</v>
      </c>
      <c r="D61" s="51">
        <v>8882.93</v>
      </c>
      <c r="E61" s="72"/>
      <c r="F61" s="5"/>
      <c r="G61" s="54">
        <f>D61</f>
        <v>8882.93</v>
      </c>
    </row>
    <row r="62" spans="1:7" ht="12.75">
      <c r="A62" s="75" t="s">
        <v>276</v>
      </c>
      <c r="B62" s="6"/>
      <c r="C62" s="51">
        <v>78.88</v>
      </c>
      <c r="D62" s="51"/>
      <c r="E62" s="72"/>
      <c r="F62" s="5"/>
      <c r="G62" s="54">
        <f>D62</f>
        <v>0</v>
      </c>
    </row>
    <row r="63" spans="1:7" ht="12.75">
      <c r="A63" s="82" t="s">
        <v>285</v>
      </c>
      <c r="B63" s="67"/>
      <c r="C63" s="68">
        <v>253.9</v>
      </c>
      <c r="D63" s="68"/>
      <c r="E63" s="69"/>
      <c r="F63" s="23"/>
      <c r="G63" s="70"/>
    </row>
    <row r="64" spans="1:7" ht="12.75">
      <c r="A64" s="82" t="s">
        <v>291</v>
      </c>
      <c r="B64" s="67"/>
      <c r="C64" s="68">
        <v>279.1</v>
      </c>
      <c r="D64" s="68"/>
      <c r="E64" s="69"/>
      <c r="F64" s="23"/>
      <c r="G64" s="70"/>
    </row>
    <row r="65" spans="1:7" ht="12.75">
      <c r="A65" s="82" t="s">
        <v>286</v>
      </c>
      <c r="B65" s="67"/>
      <c r="C65" s="68">
        <v>269.92</v>
      </c>
      <c r="D65" s="68"/>
      <c r="E65" s="69"/>
      <c r="F65" s="23"/>
      <c r="G65" s="70"/>
    </row>
    <row r="66" spans="1:7" ht="12.75">
      <c r="A66" s="82" t="s">
        <v>292</v>
      </c>
      <c r="B66" s="67"/>
      <c r="C66" s="68"/>
      <c r="D66" s="68"/>
      <c r="E66" s="69"/>
      <c r="F66" s="23"/>
      <c r="G66" s="70"/>
    </row>
    <row r="67" spans="1:7" ht="13.5" thickBot="1">
      <c r="A67" s="76" t="s">
        <v>278</v>
      </c>
      <c r="B67" s="17"/>
      <c r="C67" s="18">
        <f>SUM(C60:C66)</f>
        <v>33740.81</v>
      </c>
      <c r="D67" s="18">
        <f>SUM(D60:D66)</f>
        <v>8882.93</v>
      </c>
      <c r="E67" s="38"/>
      <c r="F67" s="19"/>
      <c r="G67" s="20">
        <f>SUM(G60:G62)</f>
        <v>8882.93</v>
      </c>
    </row>
    <row r="68" spans="1:7" ht="12.75">
      <c r="A68" s="21"/>
      <c r="B68" s="57"/>
      <c r="C68" s="58"/>
      <c r="D68" s="58"/>
      <c r="E68" s="21"/>
      <c r="F68" s="21"/>
      <c r="G68" s="58"/>
    </row>
    <row r="69" spans="1:7" ht="12.75">
      <c r="A69" s="21"/>
      <c r="B69" s="57"/>
      <c r="C69" s="58"/>
      <c r="D69" s="58"/>
      <c r="E69" s="21"/>
      <c r="F69" s="21"/>
      <c r="G69" s="58"/>
    </row>
    <row r="70" spans="2:4" ht="12.75">
      <c r="B70" s="3"/>
      <c r="C70" s="3"/>
      <c r="D70" s="3"/>
    </row>
    <row r="71" spans="1:4" ht="12.75">
      <c r="A71" s="8" t="s">
        <v>35</v>
      </c>
      <c r="B71" s="12"/>
      <c r="C71" s="3"/>
      <c r="D71" s="3"/>
    </row>
    <row r="72" spans="1:3" ht="12.75">
      <c r="A72" t="s">
        <v>142</v>
      </c>
      <c r="B72" s="56">
        <v>669.1</v>
      </c>
      <c r="C72" t="s">
        <v>262</v>
      </c>
    </row>
    <row r="73" spans="1:3" ht="13.5" thickBot="1">
      <c r="A73" t="s">
        <v>263</v>
      </c>
      <c r="B73" s="56">
        <v>215.5</v>
      </c>
      <c r="C73" t="s">
        <v>262</v>
      </c>
    </row>
    <row r="74" spans="1:7" ht="12.75" customHeight="1">
      <c r="A74" s="136" t="s">
        <v>12</v>
      </c>
      <c r="B74" s="133" t="s">
        <v>137</v>
      </c>
      <c r="C74" s="133" t="s">
        <v>268</v>
      </c>
      <c r="D74" s="133" t="s">
        <v>269</v>
      </c>
      <c r="E74" s="159" t="s">
        <v>0</v>
      </c>
      <c r="F74" s="129" t="s">
        <v>9</v>
      </c>
      <c r="G74" s="130"/>
    </row>
    <row r="75" spans="1:7" ht="25.5" customHeight="1" thickBot="1">
      <c r="A75" s="137"/>
      <c r="B75" s="134"/>
      <c r="C75" s="134"/>
      <c r="D75" s="135"/>
      <c r="E75" s="160"/>
      <c r="F75" s="23" t="s">
        <v>10</v>
      </c>
      <c r="G75" s="24" t="s">
        <v>11</v>
      </c>
    </row>
    <row r="76" spans="1:7" ht="25.5">
      <c r="A76" s="143" t="s">
        <v>14</v>
      </c>
      <c r="B76" s="140">
        <v>27000</v>
      </c>
      <c r="C76" s="140">
        <f>11352.6+35248.08</f>
        <v>46600.68</v>
      </c>
      <c r="D76" s="140">
        <f>10074.33+31619.06</f>
        <v>41693.39</v>
      </c>
      <c r="E76" s="35" t="s">
        <v>27</v>
      </c>
      <c r="F76" s="30" t="s">
        <v>40</v>
      </c>
      <c r="G76" s="33">
        <v>3752</v>
      </c>
    </row>
    <row r="77" spans="1:7" ht="12.75">
      <c r="A77" s="144"/>
      <c r="B77" s="141"/>
      <c r="C77" s="141"/>
      <c r="D77" s="141"/>
      <c r="E77" s="9" t="s">
        <v>36</v>
      </c>
      <c r="F77" s="5" t="s">
        <v>37</v>
      </c>
      <c r="G77" s="15">
        <v>1671</v>
      </c>
    </row>
    <row r="78" spans="1:7" ht="12.75">
      <c r="A78" s="144"/>
      <c r="B78" s="141"/>
      <c r="C78" s="141"/>
      <c r="D78" s="141"/>
      <c r="E78" s="9" t="s">
        <v>29</v>
      </c>
      <c r="F78" s="5" t="s">
        <v>37</v>
      </c>
      <c r="G78" s="15">
        <v>1671</v>
      </c>
    </row>
    <row r="79" spans="1:7" ht="12.75">
      <c r="A79" s="144"/>
      <c r="B79" s="141"/>
      <c r="C79" s="141"/>
      <c r="D79" s="141"/>
      <c r="E79" s="23" t="s">
        <v>294</v>
      </c>
      <c r="F79" s="5" t="s">
        <v>67</v>
      </c>
      <c r="G79" s="15">
        <v>512</v>
      </c>
    </row>
    <row r="80" spans="1:7" ht="12.75">
      <c r="A80" s="144"/>
      <c r="B80" s="141"/>
      <c r="C80" s="141"/>
      <c r="D80" s="141"/>
      <c r="E80" s="5" t="s">
        <v>20</v>
      </c>
      <c r="F80" s="5"/>
      <c r="G80" s="15">
        <v>799</v>
      </c>
    </row>
    <row r="81" spans="1:9" ht="13.5" thickBot="1">
      <c r="A81" s="145"/>
      <c r="B81" s="142"/>
      <c r="C81" s="142"/>
      <c r="D81" s="142"/>
      <c r="E81" s="19" t="s">
        <v>138</v>
      </c>
      <c r="F81" s="19"/>
      <c r="G81" s="20">
        <f>SUM(G76:G80)</f>
        <v>8405</v>
      </c>
      <c r="H81" s="3"/>
      <c r="I81" s="3"/>
    </row>
    <row r="82" spans="1:8" ht="12.75">
      <c r="A82" s="25" t="s">
        <v>21</v>
      </c>
      <c r="B82" s="26"/>
      <c r="C82" s="27">
        <f>31730.16+106145.88</f>
        <v>137876.04</v>
      </c>
      <c r="D82" s="27">
        <f>28157.25+95317.13</f>
        <v>123474.38</v>
      </c>
      <c r="E82" s="28"/>
      <c r="F82" s="28"/>
      <c r="G82" s="36">
        <v>140670</v>
      </c>
      <c r="H82" s="3"/>
    </row>
    <row r="83" spans="1:7" ht="12.75">
      <c r="A83" s="14" t="s">
        <v>22</v>
      </c>
      <c r="B83" s="6"/>
      <c r="C83" s="4">
        <v>25532.88</v>
      </c>
      <c r="D83" s="4">
        <v>22811.45</v>
      </c>
      <c r="E83" s="5"/>
      <c r="F83" s="5"/>
      <c r="G83" s="54">
        <f>C83</f>
        <v>25532.88</v>
      </c>
    </row>
    <row r="84" spans="1:7" ht="13.5" thickBot="1">
      <c r="A84" s="16" t="s">
        <v>23</v>
      </c>
      <c r="B84" s="17"/>
      <c r="C84" s="18">
        <f>SUM(C76:C83)</f>
        <v>210009.6</v>
      </c>
      <c r="D84" s="18">
        <f>SUM(D76:D83)</f>
        <v>187979.22000000003</v>
      </c>
      <c r="E84" s="19" t="s">
        <v>139</v>
      </c>
      <c r="F84" s="19"/>
      <c r="G84" s="20">
        <f>SUM(G81:G83)</f>
        <v>174607.88</v>
      </c>
    </row>
    <row r="85" spans="1:7" ht="12.75">
      <c r="A85" s="74" t="s">
        <v>270</v>
      </c>
      <c r="B85" s="6"/>
      <c r="C85" s="11" t="s">
        <v>272</v>
      </c>
      <c r="D85" s="71" t="s">
        <v>273</v>
      </c>
      <c r="E85" s="72"/>
      <c r="F85" s="127" t="s">
        <v>271</v>
      </c>
      <c r="G85" s="128"/>
    </row>
    <row r="86" spans="1:7" ht="12.75">
      <c r="A86" s="14" t="s">
        <v>274</v>
      </c>
      <c r="B86" s="6"/>
      <c r="C86" s="51">
        <v>239573.28</v>
      </c>
      <c r="D86" s="51">
        <v>221037.36</v>
      </c>
      <c r="E86" s="72"/>
      <c r="F86" s="5"/>
      <c r="G86" s="54">
        <f>D86</f>
        <v>221037.36</v>
      </c>
    </row>
    <row r="87" spans="1:7" ht="12.75">
      <c r="A87" s="14" t="s">
        <v>275</v>
      </c>
      <c r="B87" s="6"/>
      <c r="C87" s="51">
        <v>82693.27</v>
      </c>
      <c r="D87" s="51">
        <v>92548.08</v>
      </c>
      <c r="E87" s="72"/>
      <c r="F87" s="5"/>
      <c r="G87" s="54">
        <f>D87</f>
        <v>92548.08</v>
      </c>
    </row>
    <row r="88" spans="1:7" ht="12.75">
      <c r="A88" s="75" t="s">
        <v>276</v>
      </c>
      <c r="B88" s="6"/>
      <c r="C88" s="51">
        <v>1183.08</v>
      </c>
      <c r="D88" s="51">
        <v>572.58</v>
      </c>
      <c r="E88" s="72"/>
      <c r="F88" s="5"/>
      <c r="G88" s="54">
        <f>D88</f>
        <v>572.58</v>
      </c>
    </row>
    <row r="89" spans="1:7" ht="12.75">
      <c r="A89" s="82" t="s">
        <v>285</v>
      </c>
      <c r="B89" s="67"/>
      <c r="C89" s="68">
        <v>2918.49</v>
      </c>
      <c r="D89" s="68"/>
      <c r="E89" s="69"/>
      <c r="F89" s="23"/>
      <c r="G89" s="70"/>
    </row>
    <row r="90" spans="1:7" ht="12.75">
      <c r="A90" s="82" t="s">
        <v>291</v>
      </c>
      <c r="B90" s="67"/>
      <c r="C90" s="68">
        <v>3799.67</v>
      </c>
      <c r="D90" s="68"/>
      <c r="E90" s="69"/>
      <c r="F90" s="23"/>
      <c r="G90" s="70"/>
    </row>
    <row r="91" spans="1:7" ht="12.75">
      <c r="A91" s="82" t="s">
        <v>286</v>
      </c>
      <c r="B91" s="67"/>
      <c r="C91" s="68">
        <v>3674.58</v>
      </c>
      <c r="D91" s="68"/>
      <c r="E91" s="69"/>
      <c r="F91" s="23"/>
      <c r="G91" s="70"/>
    </row>
    <row r="92" spans="1:7" ht="12.75">
      <c r="A92" s="82" t="s">
        <v>292</v>
      </c>
      <c r="B92" s="67"/>
      <c r="C92" s="68"/>
      <c r="D92" s="68"/>
      <c r="E92" s="69"/>
      <c r="F92" s="23"/>
      <c r="G92" s="70"/>
    </row>
    <row r="93" spans="1:7" ht="13.5" thickBot="1">
      <c r="A93" s="76" t="s">
        <v>278</v>
      </c>
      <c r="B93" s="17"/>
      <c r="C93" s="18">
        <f>SUM(C86:C92)</f>
        <v>333842.37</v>
      </c>
      <c r="D93" s="18">
        <f>SUM(D86:D92)</f>
        <v>314158.02</v>
      </c>
      <c r="E93" s="38"/>
      <c r="F93" s="19"/>
      <c r="G93" s="20">
        <f>SUM(G86:G88)</f>
        <v>314158.02</v>
      </c>
    </row>
    <row r="94" spans="1:7" ht="12.75">
      <c r="A94" s="21"/>
      <c r="B94" s="57"/>
      <c r="C94" s="58"/>
      <c r="D94" s="58"/>
      <c r="E94" s="21"/>
      <c r="F94" s="21"/>
      <c r="G94" s="58"/>
    </row>
    <row r="95" spans="1:7" ht="12.75">
      <c r="A95" s="21"/>
      <c r="B95" s="57"/>
      <c r="C95" s="58"/>
      <c r="D95" s="58"/>
      <c r="E95" s="21"/>
      <c r="F95" s="21"/>
      <c r="G95" s="58"/>
    </row>
    <row r="96" spans="1:7" ht="12.75">
      <c r="A96" s="21"/>
      <c r="B96" s="57"/>
      <c r="C96" s="58"/>
      <c r="D96" s="58"/>
      <c r="E96" s="21"/>
      <c r="F96" s="21"/>
      <c r="G96" s="58"/>
    </row>
    <row r="97" spans="1:7" ht="12.75">
      <c r="A97" s="21"/>
      <c r="B97" s="57"/>
      <c r="C97" s="58"/>
      <c r="D97" s="58"/>
      <c r="E97" s="21"/>
      <c r="F97" s="21"/>
      <c r="G97" s="58"/>
    </row>
    <row r="98" spans="1:7" ht="12.75">
      <c r="A98" s="21"/>
      <c r="B98" s="57"/>
      <c r="C98" s="58"/>
      <c r="D98" s="58"/>
      <c r="E98" s="21"/>
      <c r="F98" s="21"/>
      <c r="G98" s="58"/>
    </row>
    <row r="99" ht="12.75">
      <c r="B99" s="3"/>
    </row>
    <row r="100" spans="1:4" ht="12.75">
      <c r="A100" s="8" t="s">
        <v>41</v>
      </c>
      <c r="B100" s="12"/>
      <c r="C100" s="3"/>
      <c r="D100" s="3"/>
    </row>
    <row r="101" spans="1:3" ht="13.5" thickBot="1">
      <c r="A101" t="s">
        <v>142</v>
      </c>
      <c r="B101" s="56">
        <v>628.29</v>
      </c>
      <c r="C101" t="s">
        <v>262</v>
      </c>
    </row>
    <row r="102" spans="1:7" ht="12.75" customHeight="1">
      <c r="A102" s="136" t="s">
        <v>12</v>
      </c>
      <c r="B102" s="133" t="s">
        <v>137</v>
      </c>
      <c r="C102" s="133" t="s">
        <v>268</v>
      </c>
      <c r="D102" s="133" t="s">
        <v>269</v>
      </c>
      <c r="E102" s="10" t="s">
        <v>0</v>
      </c>
      <c r="F102" s="129" t="s">
        <v>9</v>
      </c>
      <c r="G102" s="130"/>
    </row>
    <row r="103" spans="1:7" ht="25.5" customHeight="1" thickBot="1">
      <c r="A103" s="137"/>
      <c r="B103" s="134"/>
      <c r="C103" s="134"/>
      <c r="D103" s="135"/>
      <c r="E103" s="2"/>
      <c r="F103" s="23" t="s">
        <v>10</v>
      </c>
      <c r="G103" s="24" t="s">
        <v>11</v>
      </c>
    </row>
    <row r="104" spans="1:7" ht="25.5">
      <c r="A104" s="143" t="s">
        <v>14</v>
      </c>
      <c r="B104" s="140">
        <v>25450</v>
      </c>
      <c r="C104" s="149">
        <v>33098.4</v>
      </c>
      <c r="D104" s="149">
        <v>34202.11</v>
      </c>
      <c r="E104" s="35" t="s">
        <v>27</v>
      </c>
      <c r="F104" s="30" t="s">
        <v>38</v>
      </c>
      <c r="G104" s="33">
        <v>4450</v>
      </c>
    </row>
    <row r="105" spans="1:7" ht="12.75" customHeight="1">
      <c r="A105" s="144"/>
      <c r="B105" s="141"/>
      <c r="C105" s="150"/>
      <c r="D105" s="150"/>
      <c r="E105" s="9" t="s">
        <v>42</v>
      </c>
      <c r="F105" s="5" t="s">
        <v>39</v>
      </c>
      <c r="G105" s="15">
        <v>978</v>
      </c>
    </row>
    <row r="106" spans="1:7" ht="12.75">
      <c r="A106" s="144"/>
      <c r="B106" s="141"/>
      <c r="C106" s="150"/>
      <c r="D106" s="150"/>
      <c r="E106" s="9" t="s">
        <v>31</v>
      </c>
      <c r="F106" s="5" t="s">
        <v>43</v>
      </c>
      <c r="G106" s="15">
        <v>1690</v>
      </c>
    </row>
    <row r="107" spans="1:7" ht="12.75">
      <c r="A107" s="144"/>
      <c r="B107" s="141"/>
      <c r="C107" s="150"/>
      <c r="D107" s="150"/>
      <c r="E107" s="23" t="s">
        <v>294</v>
      </c>
      <c r="F107" s="23" t="s">
        <v>67</v>
      </c>
      <c r="G107" s="84">
        <v>512</v>
      </c>
    </row>
    <row r="108" spans="1:7" ht="25.5">
      <c r="A108" s="144"/>
      <c r="B108" s="141"/>
      <c r="C108" s="150"/>
      <c r="D108" s="150"/>
      <c r="E108" s="7" t="s">
        <v>19</v>
      </c>
      <c r="F108" s="23" t="s">
        <v>1</v>
      </c>
      <c r="G108" s="84">
        <v>270</v>
      </c>
    </row>
    <row r="109" spans="1:8" ht="13.5" thickBot="1">
      <c r="A109" s="145"/>
      <c r="B109" s="142"/>
      <c r="C109" s="151"/>
      <c r="D109" s="151"/>
      <c r="E109" s="19" t="s">
        <v>138</v>
      </c>
      <c r="F109" s="19"/>
      <c r="G109" s="20">
        <f>SUM(G104:G108)</f>
        <v>7900</v>
      </c>
      <c r="H109" s="3"/>
    </row>
    <row r="110" spans="1:7" ht="12.75">
      <c r="A110" s="25" t="s">
        <v>21</v>
      </c>
      <c r="B110" s="26"/>
      <c r="C110" s="27">
        <v>99671.88</v>
      </c>
      <c r="D110" s="27">
        <v>103091.29</v>
      </c>
      <c r="E110" s="28"/>
      <c r="F110" s="28"/>
      <c r="G110" s="36">
        <v>131375</v>
      </c>
    </row>
    <row r="111" spans="1:7" ht="12.75">
      <c r="A111" s="14" t="s">
        <v>22</v>
      </c>
      <c r="B111" s="6"/>
      <c r="C111" s="4">
        <v>23975.28</v>
      </c>
      <c r="D111" s="4">
        <v>24733.69</v>
      </c>
      <c r="E111" s="5"/>
      <c r="F111" s="5"/>
      <c r="G111" s="54">
        <f>C111</f>
        <v>23975.28</v>
      </c>
    </row>
    <row r="112" spans="1:7" ht="13.5" thickBot="1">
      <c r="A112" s="16" t="s">
        <v>23</v>
      </c>
      <c r="B112" s="17"/>
      <c r="C112" s="18">
        <f>SUM(C104:C111)</f>
        <v>156745.56</v>
      </c>
      <c r="D112" s="18">
        <f>SUM(D104:D111)</f>
        <v>162027.09</v>
      </c>
      <c r="E112" s="16" t="s">
        <v>23</v>
      </c>
      <c r="F112" s="19"/>
      <c r="G112" s="20">
        <f>SUM(G109:G111)</f>
        <v>163250.28</v>
      </c>
    </row>
    <row r="113" spans="1:7" ht="12.75">
      <c r="A113" s="74" t="s">
        <v>270</v>
      </c>
      <c r="B113" s="6"/>
      <c r="C113" s="11" t="s">
        <v>272</v>
      </c>
      <c r="D113" s="71" t="s">
        <v>273</v>
      </c>
      <c r="E113" s="72"/>
      <c r="F113" s="127" t="s">
        <v>271</v>
      </c>
      <c r="G113" s="128"/>
    </row>
    <row r="114" spans="1:7" ht="12.75">
      <c r="A114" s="14" t="s">
        <v>274</v>
      </c>
      <c r="B114" s="6"/>
      <c r="C114" s="51">
        <v>224636.08</v>
      </c>
      <c r="D114" s="51">
        <v>221303.42</v>
      </c>
      <c r="E114" s="72"/>
      <c r="F114" s="5"/>
      <c r="G114" s="54">
        <f>D114</f>
        <v>221303.42</v>
      </c>
    </row>
    <row r="115" spans="1:7" ht="12.75">
      <c r="A115" s="14" t="s">
        <v>275</v>
      </c>
      <c r="B115" s="6"/>
      <c r="C115" s="51">
        <v>118222.34</v>
      </c>
      <c r="D115" s="51">
        <v>119968.18</v>
      </c>
      <c r="E115" s="72"/>
      <c r="F115" s="5"/>
      <c r="G115" s="54">
        <f>D115</f>
        <v>119968.18</v>
      </c>
    </row>
    <row r="116" spans="1:7" ht="12.75">
      <c r="A116" s="75" t="s">
        <v>276</v>
      </c>
      <c r="B116" s="6"/>
      <c r="C116" s="51">
        <v>1143.52</v>
      </c>
      <c r="D116" s="51">
        <v>778.12</v>
      </c>
      <c r="E116" s="72"/>
      <c r="F116" s="5"/>
      <c r="G116" s="54">
        <f>D116</f>
        <v>778.12</v>
      </c>
    </row>
    <row r="117" spans="1:7" ht="12.75">
      <c r="A117" s="82" t="s">
        <v>285</v>
      </c>
      <c r="B117" s="67"/>
      <c r="C117" s="68">
        <v>3779.04</v>
      </c>
      <c r="D117" s="68"/>
      <c r="E117" s="69"/>
      <c r="F117" s="23"/>
      <c r="G117" s="70"/>
    </row>
    <row r="118" spans="1:7" ht="12.75">
      <c r="A118" s="82" t="s">
        <v>291</v>
      </c>
      <c r="B118" s="67"/>
      <c r="C118" s="68">
        <v>4001.72</v>
      </c>
      <c r="D118" s="68"/>
      <c r="E118" s="69"/>
      <c r="F118" s="23"/>
      <c r="G118" s="70"/>
    </row>
    <row r="119" spans="1:7" ht="12.75">
      <c r="A119" s="82" t="s">
        <v>286</v>
      </c>
      <c r="B119" s="67"/>
      <c r="C119" s="68">
        <v>3870.11</v>
      </c>
      <c r="D119" s="68"/>
      <c r="E119" s="69"/>
      <c r="F119" s="23"/>
      <c r="G119" s="70"/>
    </row>
    <row r="120" spans="1:7" ht="12.75">
      <c r="A120" s="82" t="s">
        <v>292</v>
      </c>
      <c r="B120" s="67"/>
      <c r="C120" s="68"/>
      <c r="D120" s="68"/>
      <c r="E120" s="69"/>
      <c r="F120" s="23"/>
      <c r="G120" s="70"/>
    </row>
    <row r="121" spans="1:7" ht="13.5" thickBot="1">
      <c r="A121" s="76" t="s">
        <v>278</v>
      </c>
      <c r="B121" s="17"/>
      <c r="C121" s="18">
        <f>SUM(C114:C120)</f>
        <v>355652.80999999994</v>
      </c>
      <c r="D121" s="18">
        <f>SUM(D114:D120)</f>
        <v>342049.72</v>
      </c>
      <c r="E121" s="38"/>
      <c r="F121" s="19"/>
      <c r="G121" s="20">
        <f>SUM(G114:G116)</f>
        <v>342049.72</v>
      </c>
    </row>
    <row r="122" spans="1:7" ht="12.75">
      <c r="A122" s="21"/>
      <c r="B122" s="57"/>
      <c r="C122" s="58"/>
      <c r="D122" s="58"/>
      <c r="E122" s="21"/>
      <c r="F122" s="21"/>
      <c r="G122" s="58"/>
    </row>
    <row r="123" spans="1:7" ht="12.75">
      <c r="A123" s="21"/>
      <c r="B123" s="57"/>
      <c r="C123" s="58"/>
      <c r="D123" s="58"/>
      <c r="E123" s="21"/>
      <c r="F123" s="21"/>
      <c r="G123" s="58"/>
    </row>
    <row r="124" spans="1:7" ht="12.75">
      <c r="A124" s="21"/>
      <c r="B124" s="57"/>
      <c r="C124" s="58"/>
      <c r="D124" s="58"/>
      <c r="E124" s="21"/>
      <c r="F124" s="21"/>
      <c r="G124" s="58"/>
    </row>
    <row r="125" spans="1:7" ht="12.75">
      <c r="A125" s="21"/>
      <c r="B125" s="57"/>
      <c r="C125" s="58"/>
      <c r="D125" s="58"/>
      <c r="E125" s="21"/>
      <c r="F125" s="21"/>
      <c r="G125" s="58"/>
    </row>
    <row r="126" spans="1:7" ht="12.75">
      <c r="A126" s="21"/>
      <c r="B126" s="57"/>
      <c r="C126" s="58"/>
      <c r="D126" s="58"/>
      <c r="E126" s="21"/>
      <c r="F126" s="21"/>
      <c r="G126" s="58"/>
    </row>
    <row r="127" ht="12.75">
      <c r="B127" s="3"/>
    </row>
    <row r="128" ht="12.75">
      <c r="B128" s="3"/>
    </row>
    <row r="129" spans="1:4" ht="12.75">
      <c r="A129" s="8" t="s">
        <v>44</v>
      </c>
      <c r="B129" s="12"/>
      <c r="C129" s="3"/>
      <c r="D129" s="3"/>
    </row>
    <row r="130" spans="1:3" ht="13.5" thickBot="1">
      <c r="A130" t="s">
        <v>13</v>
      </c>
      <c r="B130" s="56">
        <v>610.96</v>
      </c>
      <c r="C130" t="s">
        <v>262</v>
      </c>
    </row>
    <row r="131" spans="1:7" ht="12.75" customHeight="1">
      <c r="A131" s="136" t="s">
        <v>12</v>
      </c>
      <c r="B131" s="133" t="s">
        <v>137</v>
      </c>
      <c r="C131" s="133" t="s">
        <v>268</v>
      </c>
      <c r="D131" s="133" t="s">
        <v>269</v>
      </c>
      <c r="E131" s="10" t="s">
        <v>0</v>
      </c>
      <c r="F131" s="129" t="s">
        <v>9</v>
      </c>
      <c r="G131" s="130"/>
    </row>
    <row r="132" spans="1:7" ht="24" customHeight="1" thickBot="1">
      <c r="A132" s="137"/>
      <c r="B132" s="134"/>
      <c r="C132" s="134"/>
      <c r="D132" s="135"/>
      <c r="E132" s="2"/>
      <c r="F132" s="23" t="s">
        <v>10</v>
      </c>
      <c r="G132" s="24" t="s">
        <v>11</v>
      </c>
    </row>
    <row r="133" spans="1:7" ht="12.75">
      <c r="A133" s="143" t="s">
        <v>14</v>
      </c>
      <c r="B133" s="140">
        <v>26000</v>
      </c>
      <c r="C133" s="149">
        <v>32185.44</v>
      </c>
      <c r="D133" s="149">
        <v>29718.12</v>
      </c>
      <c r="E133" s="29" t="s">
        <v>45</v>
      </c>
      <c r="F133" s="30" t="s">
        <v>296</v>
      </c>
      <c r="G133" s="31">
        <v>3055</v>
      </c>
    </row>
    <row r="134" spans="1:7" ht="12.75">
      <c r="A134" s="144"/>
      <c r="B134" s="141"/>
      <c r="C134" s="150"/>
      <c r="D134" s="150"/>
      <c r="E134" s="9" t="s">
        <v>47</v>
      </c>
      <c r="F134" s="5" t="s">
        <v>18</v>
      </c>
      <c r="G134" s="15">
        <v>1861</v>
      </c>
    </row>
    <row r="135" spans="1:7" ht="12.75">
      <c r="A135" s="144"/>
      <c r="B135" s="141"/>
      <c r="C135" s="150"/>
      <c r="D135" s="150"/>
      <c r="E135" s="5" t="s">
        <v>17</v>
      </c>
      <c r="F135" s="5" t="s">
        <v>33</v>
      </c>
      <c r="G135" s="15">
        <v>2517</v>
      </c>
    </row>
    <row r="136" spans="1:7" ht="12.75">
      <c r="A136" s="144"/>
      <c r="B136" s="141"/>
      <c r="C136" s="150"/>
      <c r="D136" s="150"/>
      <c r="E136" s="5" t="s">
        <v>20</v>
      </c>
      <c r="F136" s="5"/>
      <c r="G136" s="15">
        <v>496</v>
      </c>
    </row>
    <row r="137" spans="1:7" ht="25.5">
      <c r="A137" s="144"/>
      <c r="B137" s="141"/>
      <c r="C137" s="150"/>
      <c r="D137" s="150"/>
      <c r="E137" s="7" t="s">
        <v>19</v>
      </c>
      <c r="F137" s="23" t="s">
        <v>2</v>
      </c>
      <c r="G137" s="84">
        <v>131</v>
      </c>
    </row>
    <row r="138" spans="1:8" ht="13.5" thickBot="1">
      <c r="A138" s="145"/>
      <c r="B138" s="142"/>
      <c r="C138" s="151"/>
      <c r="D138" s="151"/>
      <c r="E138" s="19" t="s">
        <v>138</v>
      </c>
      <c r="F138" s="19"/>
      <c r="G138" s="20">
        <f>SUM(G133:G137)</f>
        <v>8060</v>
      </c>
      <c r="H138" s="3"/>
    </row>
    <row r="139" spans="1:7" ht="12.75">
      <c r="A139" s="25" t="s">
        <v>21</v>
      </c>
      <c r="B139" s="26"/>
      <c r="C139" s="27">
        <v>96922.68</v>
      </c>
      <c r="D139" s="27">
        <v>90409.38</v>
      </c>
      <c r="E139" s="28"/>
      <c r="F139" s="28"/>
      <c r="G139" s="36">
        <v>133652</v>
      </c>
    </row>
    <row r="140" spans="1:7" ht="12.75">
      <c r="A140" s="14" t="s">
        <v>22</v>
      </c>
      <c r="B140" s="6"/>
      <c r="C140" s="4">
        <v>23314.2</v>
      </c>
      <c r="D140" s="4">
        <v>21474.72</v>
      </c>
      <c r="E140" s="5"/>
      <c r="F140" s="5"/>
      <c r="G140" s="54">
        <f>C140</f>
        <v>23314.2</v>
      </c>
    </row>
    <row r="141" spans="1:7" ht="13.5" thickBot="1">
      <c r="A141" s="16" t="s">
        <v>23</v>
      </c>
      <c r="B141" s="17"/>
      <c r="C141" s="18">
        <f>SUM(C133:C140)</f>
        <v>152422.32</v>
      </c>
      <c r="D141" s="18">
        <f>SUM(D133:D140)</f>
        <v>141602.22</v>
      </c>
      <c r="E141" s="16" t="s">
        <v>23</v>
      </c>
      <c r="F141" s="19"/>
      <c r="G141" s="20">
        <f>SUM(G138:G140)</f>
        <v>165026.2</v>
      </c>
    </row>
    <row r="142" spans="1:7" ht="12.75">
      <c r="A142" s="74" t="s">
        <v>270</v>
      </c>
      <c r="B142" s="6"/>
      <c r="C142" s="11" t="s">
        <v>272</v>
      </c>
      <c r="D142" s="71" t="s">
        <v>273</v>
      </c>
      <c r="E142" s="72"/>
      <c r="F142" s="127" t="s">
        <v>271</v>
      </c>
      <c r="G142" s="128"/>
    </row>
    <row r="143" spans="1:7" ht="12.75">
      <c r="A143" s="14" t="s">
        <v>274</v>
      </c>
      <c r="B143" s="6"/>
      <c r="C143" s="51">
        <v>218560.26</v>
      </c>
      <c r="D143" s="51">
        <v>193260.41</v>
      </c>
      <c r="E143" s="72"/>
      <c r="F143" s="5"/>
      <c r="G143" s="54">
        <f>D143</f>
        <v>193260.41</v>
      </c>
    </row>
    <row r="144" spans="1:7" ht="12.75">
      <c r="A144" s="14" t="s">
        <v>275</v>
      </c>
      <c r="B144" s="6"/>
      <c r="C144" s="51">
        <v>153845.98</v>
      </c>
      <c r="D144" s="51">
        <v>102649.76</v>
      </c>
      <c r="E144" s="72"/>
      <c r="F144" s="5"/>
      <c r="G144" s="54">
        <f>D144</f>
        <v>102649.76</v>
      </c>
    </row>
    <row r="145" spans="1:7" ht="12.75">
      <c r="A145" s="75" t="s">
        <v>276</v>
      </c>
      <c r="B145" s="6"/>
      <c r="C145" s="51">
        <v>1616.88</v>
      </c>
      <c r="D145" s="51">
        <v>1010.39</v>
      </c>
      <c r="E145" s="72"/>
      <c r="F145" s="5"/>
      <c r="G145" s="54">
        <f>D145</f>
        <v>1010.39</v>
      </c>
    </row>
    <row r="146" spans="1:7" ht="12.75">
      <c r="A146" s="82" t="s">
        <v>285</v>
      </c>
      <c r="B146" s="67"/>
      <c r="C146" s="68">
        <v>7547.67</v>
      </c>
      <c r="D146" s="68"/>
      <c r="E146" s="69"/>
      <c r="F146" s="23"/>
      <c r="G146" s="70"/>
    </row>
    <row r="147" spans="1:7" ht="12.75">
      <c r="A147" s="82" t="s">
        <v>291</v>
      </c>
      <c r="B147" s="67"/>
      <c r="C147" s="68">
        <v>8411.46</v>
      </c>
      <c r="D147" s="68"/>
      <c r="E147" s="69"/>
      <c r="F147" s="23"/>
      <c r="G147" s="70"/>
    </row>
    <row r="148" spans="1:7" ht="12.75">
      <c r="A148" s="82" t="s">
        <v>286</v>
      </c>
      <c r="B148" s="67"/>
      <c r="C148" s="68">
        <v>8265.94</v>
      </c>
      <c r="D148" s="68"/>
      <c r="E148" s="69"/>
      <c r="F148" s="23"/>
      <c r="G148" s="70"/>
    </row>
    <row r="149" spans="1:7" ht="12.75">
      <c r="A149" s="82" t="s">
        <v>292</v>
      </c>
      <c r="B149" s="67"/>
      <c r="C149" s="68"/>
      <c r="D149" s="68"/>
      <c r="E149" s="69"/>
      <c r="F149" s="23"/>
      <c r="G149" s="70"/>
    </row>
    <row r="150" spans="1:7" ht="13.5" thickBot="1">
      <c r="A150" s="76" t="s">
        <v>278</v>
      </c>
      <c r="B150" s="17"/>
      <c r="C150" s="18">
        <f>SUM(C143:C149)</f>
        <v>398248.19</v>
      </c>
      <c r="D150" s="18">
        <f>SUM(D143:D149)</f>
        <v>296920.56</v>
      </c>
      <c r="E150" s="38"/>
      <c r="F150" s="19"/>
      <c r="G150" s="20">
        <f>SUM(G143:G145)</f>
        <v>296920.56</v>
      </c>
    </row>
    <row r="151" spans="1:7" ht="12.75">
      <c r="A151" s="21"/>
      <c r="B151" s="57"/>
      <c r="C151" s="58"/>
      <c r="D151" s="58"/>
      <c r="E151" s="21"/>
      <c r="F151" s="21"/>
      <c r="G151" s="58"/>
    </row>
    <row r="152" spans="1:7" ht="12.75">
      <c r="A152" s="21"/>
      <c r="B152" s="57"/>
      <c r="C152" s="58"/>
      <c r="D152" s="58"/>
      <c r="E152" s="21"/>
      <c r="F152" s="21"/>
      <c r="G152" s="58"/>
    </row>
    <row r="153" spans="1:7" ht="12.75">
      <c r="A153" s="21"/>
      <c r="B153" s="57"/>
      <c r="C153" s="58"/>
      <c r="D153" s="58"/>
      <c r="E153" s="21"/>
      <c r="F153" s="21"/>
      <c r="G153" s="58"/>
    </row>
    <row r="154" spans="1:4" ht="12.75">
      <c r="A154" s="8" t="s">
        <v>48</v>
      </c>
      <c r="B154" s="12"/>
      <c r="C154" s="3"/>
      <c r="D154" s="3"/>
    </row>
    <row r="155" spans="1:3" ht="13.5" thickBot="1">
      <c r="A155" t="s">
        <v>142</v>
      </c>
      <c r="B155" s="56">
        <v>1055.85</v>
      </c>
      <c r="C155" t="s">
        <v>262</v>
      </c>
    </row>
    <row r="156" spans="1:7" ht="12.75" customHeight="1">
      <c r="A156" s="136" t="s">
        <v>12</v>
      </c>
      <c r="B156" s="133" t="s">
        <v>137</v>
      </c>
      <c r="C156" s="133" t="s">
        <v>268</v>
      </c>
      <c r="D156" s="133" t="s">
        <v>269</v>
      </c>
      <c r="E156" s="10" t="s">
        <v>0</v>
      </c>
      <c r="F156" s="129" t="s">
        <v>9</v>
      </c>
      <c r="G156" s="130"/>
    </row>
    <row r="157" spans="1:7" ht="25.5" customHeight="1" thickBot="1">
      <c r="A157" s="137"/>
      <c r="B157" s="134"/>
      <c r="C157" s="134"/>
      <c r="D157" s="135"/>
      <c r="E157" s="2"/>
      <c r="F157" s="23" t="s">
        <v>10</v>
      </c>
      <c r="G157" s="24" t="s">
        <v>11</v>
      </c>
    </row>
    <row r="158" spans="1:7" ht="12.75">
      <c r="A158" s="143" t="s">
        <v>14</v>
      </c>
      <c r="B158" s="140">
        <v>22000</v>
      </c>
      <c r="C158" s="149">
        <v>55621.92</v>
      </c>
      <c r="D158" s="149">
        <v>49608.49</v>
      </c>
      <c r="E158" s="29" t="s">
        <v>45</v>
      </c>
      <c r="F158" s="30" t="s">
        <v>297</v>
      </c>
      <c r="G158" s="31">
        <v>5588</v>
      </c>
    </row>
    <row r="159" spans="1:7" ht="12.75">
      <c r="A159" s="144"/>
      <c r="B159" s="141"/>
      <c r="C159" s="150"/>
      <c r="D159" s="150"/>
      <c r="E159" s="6" t="s">
        <v>15</v>
      </c>
      <c r="F159" s="5" t="s">
        <v>50</v>
      </c>
      <c r="G159" s="22">
        <v>137</v>
      </c>
    </row>
    <row r="160" spans="1:7" ht="25.5">
      <c r="A160" s="144"/>
      <c r="B160" s="141"/>
      <c r="C160" s="150"/>
      <c r="D160" s="150"/>
      <c r="E160" s="9" t="s">
        <v>27</v>
      </c>
      <c r="F160" s="5" t="s">
        <v>51</v>
      </c>
      <c r="G160" s="22">
        <v>821</v>
      </c>
    </row>
    <row r="161" spans="1:7" ht="12.75">
      <c r="A161" s="144"/>
      <c r="B161" s="141"/>
      <c r="C161" s="150"/>
      <c r="D161" s="150"/>
      <c r="E161" s="9" t="s">
        <v>36</v>
      </c>
      <c r="F161" s="5" t="s">
        <v>52</v>
      </c>
      <c r="G161" s="22">
        <v>8436</v>
      </c>
    </row>
    <row r="162" spans="1:7" ht="12.75">
      <c r="A162" s="144"/>
      <c r="B162" s="141"/>
      <c r="C162" s="150"/>
      <c r="D162" s="150"/>
      <c r="E162" s="9" t="s">
        <v>31</v>
      </c>
      <c r="F162" s="5" t="s">
        <v>37</v>
      </c>
      <c r="G162" s="15">
        <v>1555</v>
      </c>
    </row>
    <row r="163" spans="1:7" ht="12.75">
      <c r="A163" s="144"/>
      <c r="B163" s="141"/>
      <c r="C163" s="150"/>
      <c r="D163" s="150"/>
      <c r="E163" s="5" t="s">
        <v>17</v>
      </c>
      <c r="F163" s="5" t="s">
        <v>33</v>
      </c>
      <c r="G163" s="15">
        <v>2886</v>
      </c>
    </row>
    <row r="164" spans="1:8" ht="13.5" thickBot="1">
      <c r="A164" s="145"/>
      <c r="B164" s="142"/>
      <c r="C164" s="151"/>
      <c r="D164" s="151"/>
      <c r="E164" s="19" t="s">
        <v>138</v>
      </c>
      <c r="F164" s="19"/>
      <c r="G164" s="20">
        <f>SUM(G158:G163)</f>
        <v>19423</v>
      </c>
      <c r="H164" s="3"/>
    </row>
    <row r="165" spans="1:7" ht="12.75">
      <c r="A165" s="25" t="s">
        <v>21</v>
      </c>
      <c r="B165" s="26"/>
      <c r="C165" s="27">
        <v>167499.84</v>
      </c>
      <c r="D165" s="27">
        <v>149499.27</v>
      </c>
      <c r="E165" s="28"/>
      <c r="F165" s="28"/>
      <c r="G165" s="36">
        <v>206925</v>
      </c>
    </row>
    <row r="166" spans="1:7" ht="12.75">
      <c r="A166" s="14" t="s">
        <v>22</v>
      </c>
      <c r="B166" s="6"/>
      <c r="C166" s="4">
        <v>40291.32</v>
      </c>
      <c r="D166" s="4">
        <v>35888.87</v>
      </c>
      <c r="E166" s="5"/>
      <c r="F166" s="5"/>
      <c r="G166" s="54">
        <f>C166</f>
        <v>40291.32</v>
      </c>
    </row>
    <row r="167" spans="1:7" ht="13.5" thickBot="1">
      <c r="A167" s="16" t="s">
        <v>23</v>
      </c>
      <c r="B167" s="17"/>
      <c r="C167" s="18">
        <f>SUM(C158:C166)</f>
        <v>263413.08</v>
      </c>
      <c r="D167" s="18">
        <f>SUM(D158:D166)</f>
        <v>234996.62999999998</v>
      </c>
      <c r="E167" s="19" t="s">
        <v>139</v>
      </c>
      <c r="F167" s="19"/>
      <c r="G167" s="20">
        <f>SUM(G164:G166)</f>
        <v>266639.32</v>
      </c>
    </row>
    <row r="168" spans="1:7" ht="12.75">
      <c r="A168" s="74" t="s">
        <v>270</v>
      </c>
      <c r="B168" s="6"/>
      <c r="C168" s="11" t="s">
        <v>272</v>
      </c>
      <c r="D168" s="71" t="s">
        <v>273</v>
      </c>
      <c r="E168" s="72"/>
      <c r="F168" s="127" t="s">
        <v>271</v>
      </c>
      <c r="G168" s="128"/>
    </row>
    <row r="169" spans="1:7" ht="12.75">
      <c r="A169" s="14" t="s">
        <v>274</v>
      </c>
      <c r="B169" s="6"/>
      <c r="C169" s="51">
        <v>377959.01</v>
      </c>
      <c r="D169" s="51">
        <v>350912.58</v>
      </c>
      <c r="E169" s="72"/>
      <c r="F169" s="5"/>
      <c r="G169" s="54">
        <f>D169</f>
        <v>350912.58</v>
      </c>
    </row>
    <row r="170" spans="1:7" ht="12.75">
      <c r="A170" s="14" t="s">
        <v>275</v>
      </c>
      <c r="B170" s="6"/>
      <c r="C170" s="51">
        <v>143178.81</v>
      </c>
      <c r="D170" s="51">
        <v>128912.35</v>
      </c>
      <c r="E170" s="72"/>
      <c r="F170" s="5"/>
      <c r="G170" s="54">
        <f>D170</f>
        <v>128912.35</v>
      </c>
    </row>
    <row r="171" spans="1:7" ht="12.75">
      <c r="A171" s="75" t="s">
        <v>276</v>
      </c>
      <c r="B171" s="6"/>
      <c r="C171" s="51">
        <v>1735.19</v>
      </c>
      <c r="D171" s="51">
        <v>1182.74</v>
      </c>
      <c r="E171" s="72"/>
      <c r="F171" s="5"/>
      <c r="G171" s="54">
        <f>D171</f>
        <v>1182.74</v>
      </c>
    </row>
    <row r="172" spans="1:7" ht="12.75">
      <c r="A172" s="82" t="s">
        <v>285</v>
      </c>
      <c r="B172" s="67"/>
      <c r="C172" s="68">
        <v>2888.59</v>
      </c>
      <c r="D172" s="68"/>
      <c r="E172" s="69"/>
      <c r="F172" s="23"/>
      <c r="G172" s="70"/>
    </row>
    <row r="173" spans="1:7" ht="12.75">
      <c r="A173" s="82" t="s">
        <v>291</v>
      </c>
      <c r="B173" s="67"/>
      <c r="C173" s="68">
        <v>3637.67</v>
      </c>
      <c r="D173" s="68"/>
      <c r="E173" s="69"/>
      <c r="F173" s="23"/>
      <c r="G173" s="70"/>
    </row>
    <row r="174" spans="1:7" ht="12.75">
      <c r="A174" s="82" t="s">
        <v>286</v>
      </c>
      <c r="B174" s="67"/>
      <c r="C174" s="68">
        <v>3665.3</v>
      </c>
      <c r="D174" s="68"/>
      <c r="E174" s="69"/>
      <c r="F174" s="23"/>
      <c r="G174" s="70"/>
    </row>
    <row r="175" spans="1:7" ht="12.75">
      <c r="A175" s="82" t="s">
        <v>292</v>
      </c>
      <c r="B175" s="67"/>
      <c r="C175" s="68">
        <v>135.5</v>
      </c>
      <c r="D175" s="68"/>
      <c r="E175" s="69"/>
      <c r="F175" s="23"/>
      <c r="G175" s="70"/>
    </row>
    <row r="176" spans="1:7" ht="13.5" thickBot="1">
      <c r="A176" s="76" t="s">
        <v>278</v>
      </c>
      <c r="B176" s="17"/>
      <c r="C176" s="18">
        <f>SUM(C169:C175)</f>
        <v>533200.0700000001</v>
      </c>
      <c r="D176" s="18">
        <f>SUM(D169:D175)</f>
        <v>481007.67000000004</v>
      </c>
      <c r="E176" s="38"/>
      <c r="F176" s="19"/>
      <c r="G176" s="20">
        <f>SUM(G169:G171)</f>
        <v>481007.67000000004</v>
      </c>
    </row>
    <row r="177" spans="1:7" ht="12.75">
      <c r="A177" s="21"/>
      <c r="B177" s="57"/>
      <c r="C177" s="58"/>
      <c r="D177" s="58"/>
      <c r="E177" s="21"/>
      <c r="F177" s="21"/>
      <c r="G177" s="58"/>
    </row>
    <row r="178" spans="1:7" ht="12.75">
      <c r="A178" s="21"/>
      <c r="B178" s="57"/>
      <c r="C178" s="58"/>
      <c r="D178" s="58"/>
      <c r="E178" s="21"/>
      <c r="F178" s="21"/>
      <c r="G178" s="58"/>
    </row>
    <row r="179" spans="1:7" ht="12.75">
      <c r="A179" s="21"/>
      <c r="B179" s="57"/>
      <c r="C179" s="58"/>
      <c r="D179" s="58"/>
      <c r="E179" s="21"/>
      <c r="F179" s="21"/>
      <c r="G179" s="58"/>
    </row>
    <row r="180" spans="1:7" ht="12.75">
      <c r="A180" s="21"/>
      <c r="B180" s="57"/>
      <c r="C180" s="58"/>
      <c r="D180" s="58"/>
      <c r="E180" s="21"/>
      <c r="F180" s="21"/>
      <c r="G180" s="58"/>
    </row>
    <row r="181" spans="1:7" ht="12.75">
      <c r="A181" s="21"/>
      <c r="B181" s="57"/>
      <c r="C181" s="58"/>
      <c r="D181" s="58"/>
      <c r="E181" s="21"/>
      <c r="F181" s="21"/>
      <c r="G181" s="58"/>
    </row>
    <row r="182" spans="1:7" ht="12.75">
      <c r="A182" s="21"/>
      <c r="B182" s="57"/>
      <c r="C182" s="58"/>
      <c r="D182" s="58"/>
      <c r="E182" s="21"/>
      <c r="F182" s="21"/>
      <c r="G182" s="58"/>
    </row>
    <row r="183" spans="1:7" ht="12.75">
      <c r="A183" s="21"/>
      <c r="B183" s="57"/>
      <c r="C183" s="58"/>
      <c r="D183" s="58"/>
      <c r="E183" s="21"/>
      <c r="F183" s="21"/>
      <c r="G183" s="58"/>
    </row>
    <row r="184" spans="1:7" ht="12.75">
      <c r="A184" s="21"/>
      <c r="B184" s="57"/>
      <c r="C184" s="58"/>
      <c r="D184" s="58"/>
      <c r="E184" s="21"/>
      <c r="F184" s="21"/>
      <c r="G184" s="58"/>
    </row>
    <row r="185" spans="1:7" ht="12.75">
      <c r="A185" s="21"/>
      <c r="B185" s="57"/>
      <c r="C185" s="58"/>
      <c r="D185" s="58"/>
      <c r="E185" s="21"/>
      <c r="F185" s="21"/>
      <c r="G185" s="58"/>
    </row>
    <row r="186" ht="12.75">
      <c r="B186" s="3"/>
    </row>
    <row r="187" spans="1:4" ht="12.75">
      <c r="A187" s="8" t="s">
        <v>53</v>
      </c>
      <c r="B187" s="12"/>
      <c r="C187" s="3"/>
      <c r="D187" s="3"/>
    </row>
    <row r="188" spans="1:3" ht="13.5" thickBot="1">
      <c r="A188" t="s">
        <v>142</v>
      </c>
      <c r="B188" s="56">
        <v>600.58</v>
      </c>
      <c r="C188" t="s">
        <v>262</v>
      </c>
    </row>
    <row r="189" spans="1:7" ht="12.75" customHeight="1">
      <c r="A189" s="136" t="s">
        <v>12</v>
      </c>
      <c r="B189" s="133" t="s">
        <v>137</v>
      </c>
      <c r="C189" s="133" t="s">
        <v>268</v>
      </c>
      <c r="D189" s="133" t="s">
        <v>269</v>
      </c>
      <c r="E189" s="10" t="s">
        <v>0</v>
      </c>
      <c r="F189" s="129" t="s">
        <v>9</v>
      </c>
      <c r="G189" s="130"/>
    </row>
    <row r="190" spans="1:7" ht="35.25" customHeight="1" thickBot="1">
      <c r="A190" s="137"/>
      <c r="B190" s="134"/>
      <c r="C190" s="134"/>
      <c r="D190" s="135"/>
      <c r="E190" s="2"/>
      <c r="F190" s="23" t="s">
        <v>10</v>
      </c>
      <c r="G190" s="24" t="s">
        <v>11</v>
      </c>
    </row>
    <row r="191" spans="1:7" ht="12.75">
      <c r="A191" s="143" t="s">
        <v>14</v>
      </c>
      <c r="B191" s="140">
        <v>24200</v>
      </c>
      <c r="C191" s="149">
        <v>31638.6</v>
      </c>
      <c r="D191" s="149">
        <v>27056.03</v>
      </c>
      <c r="E191" s="29" t="s">
        <v>45</v>
      </c>
      <c r="F191" s="30" t="s">
        <v>54</v>
      </c>
      <c r="G191" s="31">
        <v>1226</v>
      </c>
    </row>
    <row r="192" spans="1:7" ht="12.75">
      <c r="A192" s="144"/>
      <c r="B192" s="141"/>
      <c r="C192" s="150"/>
      <c r="D192" s="150"/>
      <c r="E192" s="6" t="s">
        <v>15</v>
      </c>
      <c r="F192" s="5" t="s">
        <v>55</v>
      </c>
      <c r="G192" s="22">
        <v>274</v>
      </c>
    </row>
    <row r="193" spans="1:7" ht="12.75">
      <c r="A193" s="144"/>
      <c r="B193" s="141"/>
      <c r="C193" s="150"/>
      <c r="D193" s="150"/>
      <c r="E193" s="6" t="s">
        <v>298</v>
      </c>
      <c r="F193" s="5" t="s">
        <v>37</v>
      </c>
      <c r="G193" s="22">
        <v>2697</v>
      </c>
    </row>
    <row r="194" spans="1:7" ht="12.75">
      <c r="A194" s="144"/>
      <c r="B194" s="141"/>
      <c r="C194" s="150"/>
      <c r="D194" s="150"/>
      <c r="E194" s="9" t="s">
        <v>47</v>
      </c>
      <c r="F194" s="5" t="s">
        <v>2</v>
      </c>
      <c r="G194" s="15">
        <v>310</v>
      </c>
    </row>
    <row r="195" spans="1:7" ht="12.75">
      <c r="A195" s="144"/>
      <c r="B195" s="141"/>
      <c r="C195" s="150"/>
      <c r="D195" s="150"/>
      <c r="E195" s="5" t="s">
        <v>17</v>
      </c>
      <c r="F195" s="5" t="s">
        <v>2</v>
      </c>
      <c r="G195" s="15">
        <v>839</v>
      </c>
    </row>
    <row r="196" spans="1:7" ht="12.75">
      <c r="A196" s="144"/>
      <c r="B196" s="141"/>
      <c r="C196" s="150"/>
      <c r="D196" s="150"/>
      <c r="E196" s="5" t="s">
        <v>56</v>
      </c>
      <c r="F196" s="5" t="s">
        <v>1</v>
      </c>
      <c r="G196" s="15">
        <v>269</v>
      </c>
    </row>
    <row r="197" spans="1:8" ht="13.5" thickBot="1">
      <c r="A197" s="145"/>
      <c r="B197" s="142"/>
      <c r="C197" s="151"/>
      <c r="D197" s="151"/>
      <c r="E197" s="19" t="s">
        <v>138</v>
      </c>
      <c r="F197" s="19"/>
      <c r="G197" s="20">
        <f>SUM(G191:G196)</f>
        <v>5615</v>
      </c>
      <c r="H197" s="3"/>
    </row>
    <row r="198" spans="1:7" ht="12.75">
      <c r="A198" s="25" t="s">
        <v>21</v>
      </c>
      <c r="B198" s="26"/>
      <c r="C198" s="27">
        <v>95275.92</v>
      </c>
      <c r="D198" s="27">
        <v>82045.3</v>
      </c>
      <c r="E198" s="28"/>
      <c r="F198" s="28"/>
      <c r="G198" s="36">
        <v>114097</v>
      </c>
    </row>
    <row r="199" spans="1:7" ht="12.75">
      <c r="A199" s="14" t="s">
        <v>22</v>
      </c>
      <c r="B199" s="6"/>
      <c r="C199" s="4">
        <v>22918.2</v>
      </c>
      <c r="D199" s="4">
        <v>19376.01</v>
      </c>
      <c r="E199" s="5"/>
      <c r="F199" s="5"/>
      <c r="G199" s="54">
        <f>C199</f>
        <v>22918.2</v>
      </c>
    </row>
    <row r="200" spans="1:7" ht="13.5" thickBot="1">
      <c r="A200" s="16" t="s">
        <v>23</v>
      </c>
      <c r="B200" s="17"/>
      <c r="C200" s="18">
        <f>SUM(C191:C199)</f>
        <v>149832.72</v>
      </c>
      <c r="D200" s="18">
        <f>SUM(D191:D199)</f>
        <v>128477.34</v>
      </c>
      <c r="E200" s="19" t="s">
        <v>139</v>
      </c>
      <c r="F200" s="19"/>
      <c r="G200" s="20">
        <f>SUM(G197:G199)</f>
        <v>142630.2</v>
      </c>
    </row>
    <row r="201" spans="1:7" ht="12.75">
      <c r="A201" s="74" t="s">
        <v>270</v>
      </c>
      <c r="B201" s="6"/>
      <c r="C201" s="11" t="s">
        <v>272</v>
      </c>
      <c r="D201" s="71" t="s">
        <v>273</v>
      </c>
      <c r="E201" s="72"/>
      <c r="F201" s="127" t="s">
        <v>271</v>
      </c>
      <c r="G201" s="128"/>
    </row>
    <row r="202" spans="1:7" ht="12.75">
      <c r="A202" s="14" t="s">
        <v>274</v>
      </c>
      <c r="B202" s="6"/>
      <c r="C202" s="51">
        <v>215200.24</v>
      </c>
      <c r="D202" s="51">
        <v>180792.89</v>
      </c>
      <c r="E202" s="72"/>
      <c r="F202" s="5"/>
      <c r="G202" s="54">
        <f>D202</f>
        <v>180792.89</v>
      </c>
    </row>
    <row r="203" spans="1:7" ht="12.75">
      <c r="A203" s="14" t="s">
        <v>275</v>
      </c>
      <c r="B203" s="6"/>
      <c r="C203" s="51">
        <v>113191.69</v>
      </c>
      <c r="D203" s="51">
        <v>94411.43</v>
      </c>
      <c r="E203" s="72"/>
      <c r="F203" s="5"/>
      <c r="G203" s="54">
        <f>D203</f>
        <v>94411.43</v>
      </c>
    </row>
    <row r="204" spans="1:7" ht="12.75">
      <c r="A204" s="75" t="s">
        <v>276</v>
      </c>
      <c r="B204" s="6"/>
      <c r="C204" s="51">
        <v>1064.56</v>
      </c>
      <c r="D204" s="51">
        <v>588.5</v>
      </c>
      <c r="E204" s="72"/>
      <c r="F204" s="5"/>
      <c r="G204" s="54">
        <f>D204</f>
        <v>588.5</v>
      </c>
    </row>
    <row r="205" spans="1:7" ht="12.75">
      <c r="A205" s="82" t="s">
        <v>285</v>
      </c>
      <c r="B205" s="67"/>
      <c r="C205" s="68">
        <v>3647.93</v>
      </c>
      <c r="D205" s="68"/>
      <c r="E205" s="69"/>
      <c r="F205" s="23"/>
      <c r="G205" s="70"/>
    </row>
    <row r="206" spans="1:7" ht="12.75">
      <c r="A206" s="82" t="s">
        <v>291</v>
      </c>
      <c r="B206" s="67"/>
      <c r="C206" s="68">
        <v>3967.21</v>
      </c>
      <c r="D206" s="68"/>
      <c r="E206" s="69"/>
      <c r="F206" s="23"/>
      <c r="G206" s="70"/>
    </row>
    <row r="207" spans="1:7" ht="12.75">
      <c r="A207" s="82" t="s">
        <v>286</v>
      </c>
      <c r="B207" s="67"/>
      <c r="C207" s="68">
        <v>3836.74</v>
      </c>
      <c r="D207" s="68"/>
      <c r="E207" s="69"/>
      <c r="F207" s="23"/>
      <c r="G207" s="70"/>
    </row>
    <row r="208" spans="1:7" ht="12.75">
      <c r="A208" s="82" t="s">
        <v>292</v>
      </c>
      <c r="B208" s="67"/>
      <c r="C208" s="68">
        <v>108</v>
      </c>
      <c r="D208" s="68"/>
      <c r="E208" s="69"/>
      <c r="F208" s="23"/>
      <c r="G208" s="70"/>
    </row>
    <row r="209" spans="1:7" ht="13.5" thickBot="1">
      <c r="A209" s="76" t="s">
        <v>278</v>
      </c>
      <c r="B209" s="17"/>
      <c r="C209" s="18">
        <f>SUM(C202:C208)</f>
        <v>341016.37</v>
      </c>
      <c r="D209" s="18">
        <f>SUM(D202:D208)</f>
        <v>275792.82</v>
      </c>
      <c r="E209" s="38"/>
      <c r="F209" s="19"/>
      <c r="G209" s="20">
        <f>SUM(G202:G204)</f>
        <v>275792.82</v>
      </c>
    </row>
    <row r="210" spans="1:7" ht="12.75">
      <c r="A210" s="21"/>
      <c r="B210" s="57"/>
      <c r="C210" s="58"/>
      <c r="D210" s="58"/>
      <c r="E210" s="21"/>
      <c r="F210" s="21"/>
      <c r="G210" s="58"/>
    </row>
    <row r="211" spans="1:7" ht="12.75">
      <c r="A211" s="21"/>
      <c r="B211" s="57"/>
      <c r="C211" s="58"/>
      <c r="D211" s="58"/>
      <c r="E211" s="21"/>
      <c r="F211" s="21"/>
      <c r="G211" s="58"/>
    </row>
    <row r="212" spans="1:7" ht="12.75">
      <c r="A212" s="21"/>
      <c r="B212" s="57"/>
      <c r="C212" s="58"/>
      <c r="D212" s="58"/>
      <c r="E212" s="21"/>
      <c r="F212" s="21"/>
      <c r="G212" s="58"/>
    </row>
    <row r="213" spans="1:7" ht="12.75">
      <c r="A213" s="21"/>
      <c r="B213" s="57"/>
      <c r="C213" s="58"/>
      <c r="D213" s="58"/>
      <c r="E213" s="21"/>
      <c r="F213" s="21"/>
      <c r="G213" s="58"/>
    </row>
    <row r="214" spans="1:7" ht="12.75">
      <c r="A214" s="21"/>
      <c r="B214" s="57"/>
      <c r="C214" s="58"/>
      <c r="D214" s="58"/>
      <c r="E214" s="21"/>
      <c r="F214" s="21"/>
      <c r="G214" s="58"/>
    </row>
    <row r="215" ht="12.75">
      <c r="B215" s="3"/>
    </row>
    <row r="216" spans="1:4" ht="12.75">
      <c r="A216" s="8" t="s">
        <v>57</v>
      </c>
      <c r="B216" s="12"/>
      <c r="C216" s="3"/>
      <c r="D216" s="3"/>
    </row>
    <row r="217" spans="1:3" ht="13.5" thickBot="1">
      <c r="A217" t="s">
        <v>142</v>
      </c>
      <c r="B217" s="56">
        <v>618.56</v>
      </c>
      <c r="C217" t="s">
        <v>262</v>
      </c>
    </row>
    <row r="218" spans="1:7" ht="12.75" customHeight="1">
      <c r="A218" s="136" t="s">
        <v>12</v>
      </c>
      <c r="B218" s="133" t="s">
        <v>137</v>
      </c>
      <c r="C218" s="133" t="s">
        <v>268</v>
      </c>
      <c r="D218" s="133" t="s">
        <v>269</v>
      </c>
      <c r="E218" s="10" t="s">
        <v>0</v>
      </c>
      <c r="F218" s="129" t="s">
        <v>9</v>
      </c>
      <c r="G218" s="130"/>
    </row>
    <row r="219" spans="1:7" ht="26.25" customHeight="1" thickBot="1">
      <c r="A219" s="137"/>
      <c r="B219" s="134"/>
      <c r="C219" s="134"/>
      <c r="D219" s="135"/>
      <c r="E219" s="2"/>
      <c r="F219" s="23" t="s">
        <v>10</v>
      </c>
      <c r="G219" s="24" t="s">
        <v>11</v>
      </c>
    </row>
    <row r="220" spans="1:7" ht="12.75">
      <c r="A220" s="143" t="s">
        <v>14</v>
      </c>
      <c r="B220" s="140">
        <v>24500</v>
      </c>
      <c r="C220" s="149">
        <v>32585.65</v>
      </c>
      <c r="D220" s="149">
        <v>28748.56</v>
      </c>
      <c r="E220" s="29" t="s">
        <v>15</v>
      </c>
      <c r="F220" s="30" t="s">
        <v>58</v>
      </c>
      <c r="G220" s="31">
        <v>68</v>
      </c>
    </row>
    <row r="221" spans="1:7" ht="12.75">
      <c r="A221" s="144"/>
      <c r="B221" s="141"/>
      <c r="C221" s="150"/>
      <c r="D221" s="150"/>
      <c r="E221" s="9" t="s">
        <v>59</v>
      </c>
      <c r="F221" s="5" t="s">
        <v>49</v>
      </c>
      <c r="G221" s="22">
        <v>1449</v>
      </c>
    </row>
    <row r="222" spans="1:7" ht="12.75">
      <c r="A222" s="144"/>
      <c r="B222" s="141"/>
      <c r="C222" s="150"/>
      <c r="D222" s="150"/>
      <c r="E222" s="9" t="s">
        <v>47</v>
      </c>
      <c r="F222" s="5" t="s">
        <v>1</v>
      </c>
      <c r="G222" s="15">
        <v>621</v>
      </c>
    </row>
    <row r="223" spans="1:7" ht="12.75">
      <c r="A223" s="144"/>
      <c r="B223" s="141"/>
      <c r="C223" s="150"/>
      <c r="D223" s="150"/>
      <c r="E223" s="5" t="s">
        <v>17</v>
      </c>
      <c r="F223" s="5" t="s">
        <v>60</v>
      </c>
      <c r="G223" s="15">
        <v>839</v>
      </c>
    </row>
    <row r="224" spans="1:7" ht="12.75">
      <c r="A224" s="144"/>
      <c r="B224" s="141"/>
      <c r="C224" s="150"/>
      <c r="D224" s="150"/>
      <c r="E224" s="23" t="s">
        <v>294</v>
      </c>
      <c r="F224" s="23" t="s">
        <v>175</v>
      </c>
      <c r="G224" s="84">
        <v>512</v>
      </c>
    </row>
    <row r="225" spans="1:7" ht="25.5">
      <c r="A225" s="144"/>
      <c r="B225" s="141"/>
      <c r="C225" s="150"/>
      <c r="D225" s="150"/>
      <c r="E225" s="7" t="s">
        <v>19</v>
      </c>
      <c r="F225" s="23" t="s">
        <v>1</v>
      </c>
      <c r="G225" s="84">
        <v>270</v>
      </c>
    </row>
    <row r="226" spans="1:8" ht="13.5" thickBot="1">
      <c r="A226" s="145"/>
      <c r="B226" s="142"/>
      <c r="C226" s="151"/>
      <c r="D226" s="151"/>
      <c r="E226" s="19" t="s">
        <v>138</v>
      </c>
      <c r="F226" s="19"/>
      <c r="G226" s="20">
        <f>SUM(G220:G225)</f>
        <v>3759</v>
      </c>
      <c r="H226" s="3"/>
    </row>
    <row r="227" spans="1:7" ht="12.75">
      <c r="A227" s="25" t="s">
        <v>21</v>
      </c>
      <c r="B227" s="26"/>
      <c r="C227" s="27">
        <v>98128.2</v>
      </c>
      <c r="D227" s="27">
        <v>88293.35</v>
      </c>
      <c r="E227" s="28"/>
      <c r="F227" s="28"/>
      <c r="G227" s="36">
        <v>104304</v>
      </c>
    </row>
    <row r="228" spans="1:7" ht="12.75">
      <c r="A228" s="14" t="s">
        <v>22</v>
      </c>
      <c r="B228" s="6"/>
      <c r="C228" s="4">
        <v>23604.36</v>
      </c>
      <c r="D228" s="4">
        <v>19188.18</v>
      </c>
      <c r="E228" s="5"/>
      <c r="F228" s="5"/>
      <c r="G228" s="54">
        <f>C228</f>
        <v>23604.36</v>
      </c>
    </row>
    <row r="229" spans="1:7" ht="13.5" thickBot="1">
      <c r="A229" s="16" t="s">
        <v>23</v>
      </c>
      <c r="B229" s="17"/>
      <c r="C229" s="18">
        <f>SUM(C220:C228)</f>
        <v>154318.21000000002</v>
      </c>
      <c r="D229" s="18">
        <f>SUM(D220:D228)</f>
        <v>136230.09</v>
      </c>
      <c r="E229" s="19" t="s">
        <v>139</v>
      </c>
      <c r="F229" s="19"/>
      <c r="G229" s="20">
        <f>SUM(G226:G228)</f>
        <v>131667.36</v>
      </c>
    </row>
    <row r="230" spans="1:7" ht="12.75">
      <c r="A230" s="74" t="s">
        <v>270</v>
      </c>
      <c r="B230" s="6"/>
      <c r="C230" s="11" t="s">
        <v>272</v>
      </c>
      <c r="D230" s="71" t="s">
        <v>273</v>
      </c>
      <c r="E230" s="72"/>
      <c r="F230" s="127" t="s">
        <v>271</v>
      </c>
      <c r="G230" s="128"/>
    </row>
    <row r="231" spans="1:7" ht="12.75">
      <c r="A231" s="14" t="s">
        <v>274</v>
      </c>
      <c r="B231" s="6"/>
      <c r="C231" s="51">
        <v>221305.27</v>
      </c>
      <c r="D231" s="51">
        <v>195184.63</v>
      </c>
      <c r="E231" s="72"/>
      <c r="F231" s="5"/>
      <c r="G231" s="54">
        <f>D231</f>
        <v>195184.63</v>
      </c>
    </row>
    <row r="232" spans="1:7" ht="12.75">
      <c r="A232" s="14" t="s">
        <v>275</v>
      </c>
      <c r="B232" s="6"/>
      <c r="C232" s="51">
        <v>173052.35</v>
      </c>
      <c r="D232" s="51">
        <v>129765.4</v>
      </c>
      <c r="E232" s="72"/>
      <c r="F232" s="5"/>
      <c r="G232" s="54">
        <f>D232</f>
        <v>129765.4</v>
      </c>
    </row>
    <row r="233" spans="1:7" ht="12.75">
      <c r="A233" s="75" t="s">
        <v>276</v>
      </c>
      <c r="B233" s="6"/>
      <c r="C233" s="51">
        <v>1537.84</v>
      </c>
      <c r="D233" s="51">
        <v>966.62</v>
      </c>
      <c r="E233" s="72"/>
      <c r="F233" s="5"/>
      <c r="G233" s="54">
        <f>D233</f>
        <v>966.62</v>
      </c>
    </row>
    <row r="234" spans="1:7" ht="12.75">
      <c r="A234" s="82" t="s">
        <v>285</v>
      </c>
      <c r="B234" s="67"/>
      <c r="C234" s="68">
        <v>8476.64</v>
      </c>
      <c r="D234" s="68"/>
      <c r="E234" s="69"/>
      <c r="F234" s="23"/>
      <c r="G234" s="70"/>
    </row>
    <row r="235" spans="1:7" ht="12.75">
      <c r="A235" s="82" t="s">
        <v>291</v>
      </c>
      <c r="B235" s="67"/>
      <c r="C235" s="68">
        <v>9136.26</v>
      </c>
      <c r="D235" s="68"/>
      <c r="E235" s="69"/>
      <c r="F235" s="23"/>
      <c r="G235" s="70"/>
    </row>
    <row r="236" spans="1:7" ht="12.75">
      <c r="A236" s="82" t="s">
        <v>286</v>
      </c>
      <c r="B236" s="67"/>
      <c r="C236" s="68">
        <v>8835.84</v>
      </c>
      <c r="D236" s="68"/>
      <c r="E236" s="69"/>
      <c r="F236" s="23"/>
      <c r="G236" s="70"/>
    </row>
    <row r="237" spans="1:7" ht="12.75">
      <c r="A237" s="82" t="s">
        <v>292</v>
      </c>
      <c r="B237" s="67"/>
      <c r="C237" s="68">
        <v>146.2</v>
      </c>
      <c r="D237" s="68"/>
      <c r="E237" s="69"/>
      <c r="F237" s="23"/>
      <c r="G237" s="70"/>
    </row>
    <row r="238" spans="1:7" ht="13.5" thickBot="1">
      <c r="A238" s="76" t="s">
        <v>278</v>
      </c>
      <c r="B238" s="17"/>
      <c r="C238" s="18">
        <f>SUM(C231:C237)</f>
        <v>422490.4000000001</v>
      </c>
      <c r="D238" s="18">
        <f>SUM(D231:D237)</f>
        <v>325916.65</v>
      </c>
      <c r="E238" s="38"/>
      <c r="F238" s="19"/>
      <c r="G238" s="20">
        <f>SUM(G231:G233)</f>
        <v>325916.65</v>
      </c>
    </row>
    <row r="239" spans="1:7" ht="12.75">
      <c r="A239" s="21"/>
      <c r="B239" s="57"/>
      <c r="C239" s="58"/>
      <c r="D239" s="58"/>
      <c r="E239" s="21"/>
      <c r="F239" s="21"/>
      <c r="G239" s="58"/>
    </row>
    <row r="240" spans="1:7" ht="12.75">
      <c r="A240" s="21"/>
      <c r="B240" s="57"/>
      <c r="C240" s="58"/>
      <c r="D240" s="58"/>
      <c r="E240" s="21"/>
      <c r="F240" s="21"/>
      <c r="G240" s="58"/>
    </row>
    <row r="241" spans="1:7" ht="12.75">
      <c r="A241" s="21"/>
      <c r="B241" s="57"/>
      <c r="C241" s="58"/>
      <c r="D241" s="58"/>
      <c r="E241" s="21"/>
      <c r="F241" s="21"/>
      <c r="G241" s="58"/>
    </row>
    <row r="242" spans="1:7" ht="12.75">
      <c r="A242" s="21"/>
      <c r="B242" s="57"/>
      <c r="C242" s="58"/>
      <c r="D242" s="58"/>
      <c r="E242" s="21"/>
      <c r="F242" s="21"/>
      <c r="G242" s="58"/>
    </row>
    <row r="243" spans="1:4" ht="12.75">
      <c r="A243" s="8" t="s">
        <v>61</v>
      </c>
      <c r="B243" s="12"/>
      <c r="C243" s="3"/>
      <c r="D243" s="3"/>
    </row>
    <row r="244" spans="1:3" ht="12.75">
      <c r="A244" t="s">
        <v>142</v>
      </c>
      <c r="B244" s="56">
        <v>845.42</v>
      </c>
      <c r="C244" t="s">
        <v>262</v>
      </c>
    </row>
    <row r="245" spans="1:3" ht="13.5" thickBot="1">
      <c r="A245" t="s">
        <v>263</v>
      </c>
      <c r="B245" s="56">
        <v>216.4</v>
      </c>
      <c r="C245" t="s">
        <v>262</v>
      </c>
    </row>
    <row r="246" spans="1:7" ht="12.75" customHeight="1">
      <c r="A246" s="136" t="s">
        <v>12</v>
      </c>
      <c r="B246" s="133" t="s">
        <v>137</v>
      </c>
      <c r="C246" s="133" t="s">
        <v>268</v>
      </c>
      <c r="D246" s="133" t="s">
        <v>269</v>
      </c>
      <c r="E246" s="10" t="s">
        <v>0</v>
      </c>
      <c r="F246" s="129" t="s">
        <v>9</v>
      </c>
      <c r="G246" s="130"/>
    </row>
    <row r="247" spans="1:7" ht="37.5" customHeight="1" thickBot="1">
      <c r="A247" s="137"/>
      <c r="B247" s="185"/>
      <c r="C247" s="134"/>
      <c r="D247" s="135"/>
      <c r="E247" s="2"/>
      <c r="F247" s="23" t="s">
        <v>10</v>
      </c>
      <c r="G247" s="24" t="s">
        <v>11</v>
      </c>
    </row>
    <row r="248" spans="1:7" ht="12.75">
      <c r="A248" s="143" t="s">
        <v>14</v>
      </c>
      <c r="B248" s="140">
        <v>34400</v>
      </c>
      <c r="C248" s="149">
        <f>11400+44537.21</f>
        <v>55937.21</v>
      </c>
      <c r="D248" s="149">
        <f>11400+45218.72</f>
        <v>56618.72</v>
      </c>
      <c r="E248" s="29" t="s">
        <v>143</v>
      </c>
      <c r="F248" s="30" t="s">
        <v>300</v>
      </c>
      <c r="G248" s="31">
        <v>15945</v>
      </c>
    </row>
    <row r="249" spans="1:7" ht="12.75">
      <c r="A249" s="144"/>
      <c r="B249" s="141"/>
      <c r="C249" s="150"/>
      <c r="D249" s="150"/>
      <c r="E249" s="9" t="s">
        <v>299</v>
      </c>
      <c r="F249" s="28" t="s">
        <v>98</v>
      </c>
      <c r="G249" s="85">
        <v>5370</v>
      </c>
    </row>
    <row r="250" spans="1:7" ht="12.75">
      <c r="A250" s="144"/>
      <c r="B250" s="141"/>
      <c r="C250" s="150"/>
      <c r="D250" s="150"/>
      <c r="E250" s="26" t="s">
        <v>17</v>
      </c>
      <c r="F250" s="28" t="s">
        <v>1</v>
      </c>
      <c r="G250" s="85">
        <v>679</v>
      </c>
    </row>
    <row r="251" spans="1:7" ht="12.75">
      <c r="A251" s="144"/>
      <c r="B251" s="141"/>
      <c r="C251" s="150"/>
      <c r="D251" s="150"/>
      <c r="E251" s="5" t="s">
        <v>20</v>
      </c>
      <c r="F251" s="5"/>
      <c r="G251" s="15">
        <v>3028</v>
      </c>
    </row>
    <row r="252" spans="1:9" ht="13.5" thickBot="1">
      <c r="A252" s="145"/>
      <c r="B252" s="142"/>
      <c r="C252" s="151"/>
      <c r="D252" s="151"/>
      <c r="E252" s="19" t="s">
        <v>138</v>
      </c>
      <c r="F252" s="19"/>
      <c r="G252" s="20">
        <f>SUM(G248:G251)</f>
        <v>25022</v>
      </c>
      <c r="H252" s="3"/>
      <c r="I252" s="3"/>
    </row>
    <row r="253" spans="1:8" ht="12.75">
      <c r="A253" s="25" t="s">
        <v>21</v>
      </c>
      <c r="B253" s="26"/>
      <c r="C253" s="27">
        <f>31863+134119.26</f>
        <v>165982.26</v>
      </c>
      <c r="D253" s="27">
        <f>31863+138491.1</f>
        <v>170354.1</v>
      </c>
      <c r="E253" s="28"/>
      <c r="F253" s="28"/>
      <c r="G253" s="36">
        <v>158799</v>
      </c>
      <c r="H253" s="3"/>
    </row>
    <row r="254" spans="1:7" ht="12.75">
      <c r="A254" s="14" t="s">
        <v>22</v>
      </c>
      <c r="B254" s="6"/>
      <c r="C254" s="4">
        <v>32261.76</v>
      </c>
      <c r="D254" s="4">
        <v>31956.66</v>
      </c>
      <c r="E254" s="5"/>
      <c r="F254" s="5"/>
      <c r="G254" s="54">
        <f>C254</f>
        <v>32261.76</v>
      </c>
    </row>
    <row r="255" spans="1:7" ht="13.5" thickBot="1">
      <c r="A255" s="16" t="s">
        <v>23</v>
      </c>
      <c r="B255" s="17"/>
      <c r="C255" s="18">
        <f>SUM(C248:C254)</f>
        <v>254181.23</v>
      </c>
      <c r="D255" s="18">
        <f>SUM(D248:D254)</f>
        <v>258929.48</v>
      </c>
      <c r="E255" s="19" t="s">
        <v>139</v>
      </c>
      <c r="F255" s="19"/>
      <c r="G255" s="20">
        <f>SUM(G252:G254)</f>
        <v>216082.76</v>
      </c>
    </row>
    <row r="256" spans="1:7" ht="12.75">
      <c r="A256" s="74" t="s">
        <v>270</v>
      </c>
      <c r="B256" s="6"/>
      <c r="C256" s="11" t="s">
        <v>272</v>
      </c>
      <c r="D256" s="71" t="s">
        <v>273</v>
      </c>
      <c r="E256" s="72"/>
      <c r="F256" s="127" t="s">
        <v>271</v>
      </c>
      <c r="G256" s="128"/>
    </row>
    <row r="257" spans="1:7" ht="12.75">
      <c r="A257" s="14" t="s">
        <v>274</v>
      </c>
      <c r="B257" s="6"/>
      <c r="C257" s="51">
        <v>302709.27</v>
      </c>
      <c r="D257" s="51">
        <v>287644.22</v>
      </c>
      <c r="E257" s="72"/>
      <c r="F257" s="5"/>
      <c r="G257" s="54">
        <f>D257</f>
        <v>287644.22</v>
      </c>
    </row>
    <row r="258" spans="1:7" ht="12.75">
      <c r="A258" s="14" t="s">
        <v>275</v>
      </c>
      <c r="B258" s="6"/>
      <c r="C258" s="51">
        <v>143560.1</v>
      </c>
      <c r="D258" s="51">
        <v>144223.1</v>
      </c>
      <c r="E258" s="72"/>
      <c r="F258" s="5"/>
      <c r="G258" s="54">
        <f>D258</f>
        <v>144223.1</v>
      </c>
    </row>
    <row r="259" spans="1:7" ht="12.75">
      <c r="A259" s="75" t="s">
        <v>276</v>
      </c>
      <c r="B259" s="6"/>
      <c r="C259" s="51">
        <v>1695.6</v>
      </c>
      <c r="D259" s="51">
        <v>799.79</v>
      </c>
      <c r="E259" s="72"/>
      <c r="F259" s="5"/>
      <c r="G259" s="54">
        <f>D259</f>
        <v>799.79</v>
      </c>
    </row>
    <row r="260" spans="1:7" ht="12.75">
      <c r="A260" s="82" t="s">
        <v>285</v>
      </c>
      <c r="B260" s="67"/>
      <c r="C260" s="68">
        <v>4629.92</v>
      </c>
      <c r="D260" s="68"/>
      <c r="E260" s="69"/>
      <c r="F260" s="23"/>
      <c r="G260" s="70"/>
    </row>
    <row r="261" spans="1:7" ht="12.75">
      <c r="A261" s="82" t="s">
        <v>291</v>
      </c>
      <c r="B261" s="67"/>
      <c r="C261" s="68">
        <v>5345.63</v>
      </c>
      <c r="D261" s="68"/>
      <c r="E261" s="69"/>
      <c r="F261" s="23"/>
      <c r="G261" s="70"/>
    </row>
    <row r="262" spans="1:7" ht="12.75">
      <c r="A262" s="82" t="s">
        <v>286</v>
      </c>
      <c r="B262" s="67"/>
      <c r="C262" s="68">
        <v>5169.79</v>
      </c>
      <c r="D262" s="68"/>
      <c r="E262" s="69"/>
      <c r="F262" s="23"/>
      <c r="G262" s="70"/>
    </row>
    <row r="263" spans="1:7" ht="12.75">
      <c r="A263" s="82" t="s">
        <v>292</v>
      </c>
      <c r="B263" s="67"/>
      <c r="C263" s="68">
        <v>119.62</v>
      </c>
      <c r="D263" s="68"/>
      <c r="E263" s="69"/>
      <c r="F263" s="23"/>
      <c r="G263" s="70"/>
    </row>
    <row r="264" spans="1:7" ht="13.5" thickBot="1">
      <c r="A264" s="76" t="s">
        <v>278</v>
      </c>
      <c r="B264" s="17"/>
      <c r="C264" s="18">
        <f>SUM(C257:C263)</f>
        <v>463229.92999999993</v>
      </c>
      <c r="D264" s="18">
        <f>SUM(D257:D263)</f>
        <v>432667.1099999999</v>
      </c>
      <c r="E264" s="38"/>
      <c r="F264" s="19"/>
      <c r="G264" s="20">
        <f>SUM(G257:G259)</f>
        <v>432667.1099999999</v>
      </c>
    </row>
    <row r="265" spans="1:7" ht="12.75">
      <c r="A265" s="21"/>
      <c r="B265" s="57"/>
      <c r="C265" s="58"/>
      <c r="D265" s="58"/>
      <c r="E265" s="21"/>
      <c r="F265" s="21"/>
      <c r="G265" s="58"/>
    </row>
    <row r="266" spans="1:7" ht="12.75">
      <c r="A266" s="21"/>
      <c r="B266" s="57"/>
      <c r="C266" s="58"/>
      <c r="D266" s="58"/>
      <c r="E266" s="21"/>
      <c r="F266" s="21"/>
      <c r="G266" s="58"/>
    </row>
    <row r="267" spans="1:7" ht="12.75">
      <c r="A267" s="21"/>
      <c r="B267" s="57"/>
      <c r="C267" s="58"/>
      <c r="D267" s="58"/>
      <c r="E267" s="21"/>
      <c r="F267" s="21"/>
      <c r="G267" s="58"/>
    </row>
    <row r="268" spans="1:7" ht="12.75">
      <c r="A268" s="21"/>
      <c r="B268" s="57"/>
      <c r="C268" s="58"/>
      <c r="D268" s="58"/>
      <c r="E268" s="21"/>
      <c r="F268" s="21"/>
      <c r="G268" s="58"/>
    </row>
    <row r="269" spans="1:7" ht="12.75">
      <c r="A269" s="21"/>
      <c r="B269" s="57"/>
      <c r="C269" s="58"/>
      <c r="D269" s="58"/>
      <c r="E269" s="21"/>
      <c r="F269" s="21"/>
      <c r="G269" s="58"/>
    </row>
    <row r="270" spans="1:7" ht="12.75">
      <c r="A270" s="21"/>
      <c r="B270" s="57"/>
      <c r="C270" s="58"/>
      <c r="D270" s="58"/>
      <c r="E270" s="21"/>
      <c r="F270" s="21"/>
      <c r="G270" s="58"/>
    </row>
    <row r="271" spans="1:7" ht="12.75">
      <c r="A271" s="21"/>
      <c r="B271" s="57"/>
      <c r="C271" s="58"/>
      <c r="D271" s="58"/>
      <c r="E271" s="21"/>
      <c r="F271" s="21"/>
      <c r="G271" s="58"/>
    </row>
    <row r="272" ht="12.75">
      <c r="B272" s="3"/>
    </row>
    <row r="273" spans="1:4" ht="12.75">
      <c r="A273" s="8" t="s">
        <v>62</v>
      </c>
      <c r="B273" s="12"/>
      <c r="C273" s="3"/>
      <c r="D273" s="3"/>
    </row>
    <row r="274" spans="1:3" ht="13.5" thickBot="1">
      <c r="A274" t="s">
        <v>142</v>
      </c>
      <c r="B274" s="56">
        <v>721.23</v>
      </c>
      <c r="C274" t="s">
        <v>262</v>
      </c>
    </row>
    <row r="275" spans="1:7" ht="12.75" customHeight="1">
      <c r="A275" s="136" t="s">
        <v>12</v>
      </c>
      <c r="B275" s="133" t="s">
        <v>137</v>
      </c>
      <c r="C275" s="133" t="s">
        <v>268</v>
      </c>
      <c r="D275" s="133" t="s">
        <v>269</v>
      </c>
      <c r="E275" s="10" t="s">
        <v>0</v>
      </c>
      <c r="F275" s="129" t="s">
        <v>9</v>
      </c>
      <c r="G275" s="130"/>
    </row>
    <row r="276" spans="1:7" ht="39.75" customHeight="1" thickBot="1">
      <c r="A276" s="137"/>
      <c r="B276" s="134"/>
      <c r="C276" s="134"/>
      <c r="D276" s="135"/>
      <c r="E276" s="2"/>
      <c r="F276" s="23" t="s">
        <v>10</v>
      </c>
      <c r="G276" s="24" t="s">
        <v>11</v>
      </c>
    </row>
    <row r="277" spans="1:7" ht="12.75">
      <c r="A277" s="143" t="s">
        <v>14</v>
      </c>
      <c r="B277" s="140">
        <v>29200</v>
      </c>
      <c r="C277" s="149">
        <v>37994.52</v>
      </c>
      <c r="D277" s="149">
        <v>35517.52</v>
      </c>
      <c r="E277" s="29" t="s">
        <v>4</v>
      </c>
      <c r="F277" s="30" t="s">
        <v>63</v>
      </c>
      <c r="G277" s="71">
        <v>22565</v>
      </c>
    </row>
    <row r="278" spans="1:7" ht="12.75">
      <c r="A278" s="144"/>
      <c r="B278" s="141"/>
      <c r="C278" s="150"/>
      <c r="D278" s="150"/>
      <c r="E278" s="9" t="s">
        <v>299</v>
      </c>
      <c r="F278" s="28" t="s">
        <v>49</v>
      </c>
      <c r="G278" s="71">
        <v>1011</v>
      </c>
    </row>
    <row r="279" spans="1:7" ht="12.75">
      <c r="A279" s="144"/>
      <c r="B279" s="141"/>
      <c r="C279" s="150"/>
      <c r="D279" s="150"/>
      <c r="E279" s="6" t="s">
        <v>64</v>
      </c>
      <c r="F279" s="5" t="s">
        <v>65</v>
      </c>
      <c r="G279" s="71">
        <v>9742</v>
      </c>
    </row>
    <row r="280" spans="1:7" ht="11.25" customHeight="1">
      <c r="A280" s="144"/>
      <c r="B280" s="141"/>
      <c r="C280" s="150"/>
      <c r="D280" s="150"/>
      <c r="E280" s="44"/>
      <c r="F280" s="77"/>
      <c r="G280" s="87"/>
    </row>
    <row r="281" spans="1:7" ht="15" customHeight="1">
      <c r="A281" s="144"/>
      <c r="B281" s="141"/>
      <c r="C281" s="150"/>
      <c r="D281" s="150"/>
      <c r="E281" s="23" t="s">
        <v>294</v>
      </c>
      <c r="F281" s="86" t="s">
        <v>301</v>
      </c>
      <c r="G281" s="87">
        <v>512</v>
      </c>
    </row>
    <row r="282" spans="1:7" ht="27" customHeight="1">
      <c r="A282" s="144"/>
      <c r="B282" s="141"/>
      <c r="C282" s="150"/>
      <c r="D282" s="150"/>
      <c r="E282" s="7" t="s">
        <v>19</v>
      </c>
      <c r="F282" s="86" t="s">
        <v>1</v>
      </c>
      <c r="G282" s="87">
        <v>270</v>
      </c>
    </row>
    <row r="283" spans="1:7" ht="17.25" customHeight="1">
      <c r="A283" s="144"/>
      <c r="B283" s="141"/>
      <c r="C283" s="150"/>
      <c r="D283" s="150"/>
      <c r="E283" s="5" t="s">
        <v>56</v>
      </c>
      <c r="F283" s="86" t="s">
        <v>1</v>
      </c>
      <c r="G283" s="87">
        <v>269</v>
      </c>
    </row>
    <row r="284" spans="1:8" ht="13.5" thickBot="1">
      <c r="A284" s="145"/>
      <c r="B284" s="142"/>
      <c r="C284" s="151"/>
      <c r="D284" s="151"/>
      <c r="E284" s="19" t="s">
        <v>138</v>
      </c>
      <c r="F284" s="19"/>
      <c r="G284" s="20">
        <f>SUM(G277:G283)</f>
        <v>34369</v>
      </c>
      <c r="H284" s="3"/>
    </row>
    <row r="285" spans="1:7" ht="12.75">
      <c r="A285" s="25" t="s">
        <v>21</v>
      </c>
      <c r="B285" s="26"/>
      <c r="C285" s="27">
        <v>114415.92</v>
      </c>
      <c r="D285" s="27">
        <v>107308.77</v>
      </c>
      <c r="E285" s="28"/>
      <c r="F285" s="28"/>
      <c r="G285" s="36">
        <v>124600</v>
      </c>
    </row>
    <row r="286" spans="1:7" ht="12.75">
      <c r="A286" s="14" t="s">
        <v>22</v>
      </c>
      <c r="B286" s="6"/>
      <c r="C286" s="4">
        <v>27522.24</v>
      </c>
      <c r="D286" s="4">
        <v>25694.09</v>
      </c>
      <c r="E286" s="5"/>
      <c r="F286" s="5"/>
      <c r="G286" s="54">
        <f>C286</f>
        <v>27522.24</v>
      </c>
    </row>
    <row r="287" spans="1:7" ht="13.5" thickBot="1">
      <c r="A287" s="16" t="s">
        <v>23</v>
      </c>
      <c r="B287" s="17"/>
      <c r="C287" s="18">
        <f>SUM(C277:C286)</f>
        <v>179932.68</v>
      </c>
      <c r="D287" s="18">
        <f>SUM(D277:D286)</f>
        <v>168520.38</v>
      </c>
      <c r="E287" s="19" t="s">
        <v>139</v>
      </c>
      <c r="F287" s="19"/>
      <c r="G287" s="20">
        <f>SUM(G280:G286)</f>
        <v>187542.24</v>
      </c>
    </row>
    <row r="288" spans="1:7" ht="12.75">
      <c r="A288" s="74" t="s">
        <v>270</v>
      </c>
      <c r="B288" s="6"/>
      <c r="C288" s="11" t="s">
        <v>272</v>
      </c>
      <c r="D288" s="71" t="s">
        <v>273</v>
      </c>
      <c r="E288" s="72"/>
      <c r="F288" s="127" t="s">
        <v>271</v>
      </c>
      <c r="G288" s="128"/>
    </row>
    <row r="289" spans="1:7" ht="12.75">
      <c r="A289" s="14" t="s">
        <v>274</v>
      </c>
      <c r="B289" s="6"/>
      <c r="C289" s="51">
        <v>258281.98</v>
      </c>
      <c r="D289" s="51">
        <v>221711.3</v>
      </c>
      <c r="E289" s="72"/>
      <c r="F289" s="5"/>
      <c r="G289" s="54">
        <f>D289</f>
        <v>221711.3</v>
      </c>
    </row>
    <row r="290" spans="1:7" ht="12.75">
      <c r="A290" s="14" t="s">
        <v>275</v>
      </c>
      <c r="B290" s="6"/>
      <c r="C290" s="51">
        <v>160634.74</v>
      </c>
      <c r="D290" s="51">
        <v>135269.04</v>
      </c>
      <c r="E290" s="72"/>
      <c r="F290" s="5"/>
      <c r="G290" s="54">
        <f>D290</f>
        <v>135269.04</v>
      </c>
    </row>
    <row r="291" spans="1:7" ht="12.75">
      <c r="A291" s="75" t="s">
        <v>276</v>
      </c>
      <c r="B291" s="6"/>
      <c r="C291" s="51">
        <v>1597.1</v>
      </c>
      <c r="D291" s="51">
        <v>871.08</v>
      </c>
      <c r="E291" s="72"/>
      <c r="F291" s="5"/>
      <c r="G291" s="54">
        <f>D291</f>
        <v>871.08</v>
      </c>
    </row>
    <row r="292" spans="1:7" ht="12.75">
      <c r="A292" s="82" t="s">
        <v>285</v>
      </c>
      <c r="B292" s="67"/>
      <c r="C292" s="68">
        <v>5535.35</v>
      </c>
      <c r="D292" s="68"/>
      <c r="E292" s="69"/>
      <c r="F292" s="23"/>
      <c r="G292" s="70"/>
    </row>
    <row r="293" spans="1:7" ht="12.75">
      <c r="A293" s="82" t="s">
        <v>291</v>
      </c>
      <c r="B293" s="67"/>
      <c r="C293" s="68">
        <v>7577.32</v>
      </c>
      <c r="D293" s="68"/>
      <c r="E293" s="69"/>
      <c r="F293" s="23"/>
      <c r="G293" s="70"/>
    </row>
    <row r="294" spans="1:7" ht="12.75">
      <c r="A294" s="82" t="s">
        <v>286</v>
      </c>
      <c r="B294" s="67"/>
      <c r="C294" s="68">
        <v>8679.53</v>
      </c>
      <c r="D294" s="68"/>
      <c r="E294" s="69"/>
      <c r="F294" s="23"/>
      <c r="G294" s="70"/>
    </row>
    <row r="295" spans="1:7" ht="12.75">
      <c r="A295" s="82" t="s">
        <v>292</v>
      </c>
      <c r="B295" s="67"/>
      <c r="C295" s="68"/>
      <c r="D295" s="68"/>
      <c r="E295" s="69"/>
      <c r="F295" s="23"/>
      <c r="G295" s="70"/>
    </row>
    <row r="296" spans="1:7" ht="13.5" thickBot="1">
      <c r="A296" s="76" t="s">
        <v>278</v>
      </c>
      <c r="B296" s="17"/>
      <c r="C296" s="18">
        <f>SUM(C289:C295)</f>
        <v>442306.01999999996</v>
      </c>
      <c r="D296" s="18">
        <f>SUM(D289:D295)</f>
        <v>357851.42</v>
      </c>
      <c r="E296" s="38"/>
      <c r="F296" s="19"/>
      <c r="G296" s="20">
        <f>SUM(G289:G291)</f>
        <v>357851.42</v>
      </c>
    </row>
    <row r="297" spans="1:7" ht="12.75">
      <c r="A297" s="21"/>
      <c r="B297" s="57"/>
      <c r="C297" s="58"/>
      <c r="D297" s="58"/>
      <c r="E297" s="21"/>
      <c r="F297" s="21"/>
      <c r="G297" s="58"/>
    </row>
    <row r="298" spans="1:7" ht="12.75">
      <c r="A298" s="21"/>
      <c r="B298" s="57"/>
      <c r="C298" s="58"/>
      <c r="D298" s="58"/>
      <c r="E298" s="21"/>
      <c r="F298" s="21"/>
      <c r="G298" s="58"/>
    </row>
    <row r="299" spans="1:7" ht="12.75">
      <c r="A299" s="21"/>
      <c r="B299" s="57"/>
      <c r="C299" s="58"/>
      <c r="D299" s="58"/>
      <c r="E299" s="21"/>
      <c r="F299" s="21"/>
      <c r="G299" s="58"/>
    </row>
    <row r="300" spans="1:7" ht="12.75">
      <c r="A300" s="21"/>
      <c r="B300" s="57"/>
      <c r="C300" s="58"/>
      <c r="D300" s="58"/>
      <c r="E300" s="21"/>
      <c r="F300" s="21"/>
      <c r="G300" s="58"/>
    </row>
    <row r="301" ht="12.75">
      <c r="B301" s="3"/>
    </row>
    <row r="302" spans="1:4" ht="12.75">
      <c r="A302" s="8" t="s">
        <v>66</v>
      </c>
      <c r="B302" s="12"/>
      <c r="C302" s="3"/>
      <c r="D302" s="3"/>
    </row>
    <row r="303" spans="1:3" ht="13.5" thickBot="1">
      <c r="A303" t="s">
        <v>142</v>
      </c>
      <c r="B303" s="56">
        <v>710.53</v>
      </c>
      <c r="C303" t="s">
        <v>262</v>
      </c>
    </row>
    <row r="304" spans="1:7" ht="12.75" customHeight="1">
      <c r="A304" s="136" t="s">
        <v>12</v>
      </c>
      <c r="B304" s="133" t="s">
        <v>137</v>
      </c>
      <c r="C304" s="133" t="s">
        <v>268</v>
      </c>
      <c r="D304" s="133" t="s">
        <v>269</v>
      </c>
      <c r="E304" s="10" t="s">
        <v>0</v>
      </c>
      <c r="F304" s="129" t="s">
        <v>9</v>
      </c>
      <c r="G304" s="130"/>
    </row>
    <row r="305" spans="1:7" ht="37.5" customHeight="1" thickBot="1">
      <c r="A305" s="137"/>
      <c r="B305" s="134"/>
      <c r="C305" s="134"/>
      <c r="D305" s="135"/>
      <c r="E305" s="2"/>
      <c r="F305" s="23" t="s">
        <v>10</v>
      </c>
      <c r="G305" s="24" t="s">
        <v>11</v>
      </c>
    </row>
    <row r="306" spans="1:7" ht="12.75">
      <c r="A306" s="143" t="s">
        <v>14</v>
      </c>
      <c r="B306" s="140">
        <v>29000</v>
      </c>
      <c r="C306" s="149">
        <v>37437.63</v>
      </c>
      <c r="D306" s="149">
        <v>36227.56</v>
      </c>
      <c r="E306" s="29" t="s">
        <v>45</v>
      </c>
      <c r="F306" s="61" t="s">
        <v>67</v>
      </c>
      <c r="G306" s="50">
        <v>3344</v>
      </c>
    </row>
    <row r="307" spans="1:7" ht="12.75">
      <c r="A307" s="144"/>
      <c r="B307" s="141"/>
      <c r="C307" s="150"/>
      <c r="D307" s="150"/>
      <c r="E307" s="6" t="s">
        <v>4</v>
      </c>
      <c r="F307" s="63" t="s">
        <v>68</v>
      </c>
      <c r="G307" s="48">
        <v>7615</v>
      </c>
    </row>
    <row r="308" spans="1:7" ht="25.5">
      <c r="A308" s="144"/>
      <c r="B308" s="141"/>
      <c r="C308" s="150"/>
      <c r="D308" s="150"/>
      <c r="E308" s="9" t="s">
        <v>27</v>
      </c>
      <c r="F308" s="63" t="s">
        <v>69</v>
      </c>
      <c r="G308" s="48">
        <v>8186</v>
      </c>
    </row>
    <row r="309" spans="1:7" ht="12.75">
      <c r="A309" s="144"/>
      <c r="B309" s="141"/>
      <c r="C309" s="150"/>
      <c r="D309" s="150"/>
      <c r="E309" s="9" t="s">
        <v>59</v>
      </c>
      <c r="F309" s="63" t="s">
        <v>90</v>
      </c>
      <c r="G309" s="48">
        <v>4143</v>
      </c>
    </row>
    <row r="310" spans="1:7" ht="12.75">
      <c r="A310" s="144"/>
      <c r="B310" s="141"/>
      <c r="C310" s="150"/>
      <c r="D310" s="150"/>
      <c r="E310" s="6" t="s">
        <v>64</v>
      </c>
      <c r="F310" s="63" t="s">
        <v>70</v>
      </c>
      <c r="G310" s="48">
        <v>8806</v>
      </c>
    </row>
    <row r="311" spans="1:7" ht="12.75">
      <c r="A311" s="144"/>
      <c r="B311" s="141"/>
      <c r="C311" s="150"/>
      <c r="D311" s="150"/>
      <c r="E311" s="23" t="s">
        <v>294</v>
      </c>
      <c r="F311" s="63" t="s">
        <v>67</v>
      </c>
      <c r="G311" s="48">
        <v>512</v>
      </c>
    </row>
    <row r="312" spans="1:7" ht="25.5">
      <c r="A312" s="144"/>
      <c r="B312" s="141"/>
      <c r="C312" s="150"/>
      <c r="D312" s="150"/>
      <c r="E312" s="7" t="s">
        <v>19</v>
      </c>
      <c r="F312" s="63" t="s">
        <v>1</v>
      </c>
      <c r="G312" s="48">
        <v>270</v>
      </c>
    </row>
    <row r="313" spans="1:7" ht="12.75">
      <c r="A313" s="144"/>
      <c r="B313" s="141"/>
      <c r="C313" s="150"/>
      <c r="D313" s="150"/>
      <c r="E313" s="5" t="s">
        <v>71</v>
      </c>
      <c r="F313" s="5" t="s">
        <v>60</v>
      </c>
      <c r="G313" s="22">
        <v>1923</v>
      </c>
    </row>
    <row r="314" spans="1:7" ht="12.75">
      <c r="A314" s="144"/>
      <c r="B314" s="141"/>
      <c r="C314" s="150"/>
      <c r="D314" s="150"/>
      <c r="E314" s="5" t="s">
        <v>20</v>
      </c>
      <c r="F314" s="5"/>
      <c r="G314" s="15">
        <v>33145</v>
      </c>
    </row>
    <row r="315" spans="1:8" ht="13.5" thickBot="1">
      <c r="A315" s="145"/>
      <c r="B315" s="142"/>
      <c r="C315" s="151"/>
      <c r="D315" s="151"/>
      <c r="E315" s="19" t="s">
        <v>138</v>
      </c>
      <c r="F315" s="19"/>
      <c r="G315" s="20">
        <f>SUM(G306:G314)</f>
        <v>67944</v>
      </c>
      <c r="H315" s="3"/>
    </row>
    <row r="316" spans="1:7" ht="12.75">
      <c r="A316" s="25" t="s">
        <v>21</v>
      </c>
      <c r="B316" s="26"/>
      <c r="C316" s="27">
        <v>112738.49</v>
      </c>
      <c r="D316" s="27">
        <v>109096.48</v>
      </c>
      <c r="E316" s="28"/>
      <c r="F316" s="28"/>
      <c r="G316" s="36">
        <v>139909</v>
      </c>
    </row>
    <row r="317" spans="1:7" ht="12.75">
      <c r="A317" s="14" t="s">
        <v>22</v>
      </c>
      <c r="B317" s="6"/>
      <c r="C317" s="4">
        <v>27118.57</v>
      </c>
      <c r="D317" s="4">
        <v>26242.08</v>
      </c>
      <c r="E317" s="5"/>
      <c r="F317" s="5"/>
      <c r="G317" s="54">
        <f>C317</f>
        <v>27118.57</v>
      </c>
    </row>
    <row r="318" spans="1:7" ht="13.5" thickBot="1">
      <c r="A318" s="16" t="s">
        <v>23</v>
      </c>
      <c r="B318" s="17"/>
      <c r="C318" s="18">
        <f>SUM(C306:C317)</f>
        <v>177294.69</v>
      </c>
      <c r="D318" s="18">
        <f>SUM(D306:D317)</f>
        <v>171566.12</v>
      </c>
      <c r="E318" s="19" t="s">
        <v>139</v>
      </c>
      <c r="F318" s="19"/>
      <c r="G318" s="20">
        <f>SUM(G315:G317)</f>
        <v>234971.57</v>
      </c>
    </row>
    <row r="319" spans="1:7" ht="12.75">
      <c r="A319" s="74" t="s">
        <v>270</v>
      </c>
      <c r="B319" s="6"/>
      <c r="C319" s="11" t="s">
        <v>272</v>
      </c>
      <c r="D319" s="71" t="s">
        <v>273</v>
      </c>
      <c r="E319" s="72"/>
      <c r="F319" s="127" t="s">
        <v>271</v>
      </c>
      <c r="G319" s="128"/>
    </row>
    <row r="320" spans="1:7" ht="12.75">
      <c r="A320" s="14" t="s">
        <v>274</v>
      </c>
      <c r="B320" s="6"/>
      <c r="C320" s="51">
        <v>254208.24</v>
      </c>
      <c r="D320" s="51">
        <v>244320.27</v>
      </c>
      <c r="E320" s="72"/>
      <c r="F320" s="5"/>
      <c r="G320" s="54">
        <f>D320</f>
        <v>244320.27</v>
      </c>
    </row>
    <row r="321" spans="1:7" ht="12.75">
      <c r="A321" s="14" t="s">
        <v>275</v>
      </c>
      <c r="B321" s="6"/>
      <c r="C321" s="51">
        <v>89409.41</v>
      </c>
      <c r="D321" s="51">
        <v>85591.65</v>
      </c>
      <c r="E321" s="72"/>
      <c r="F321" s="5"/>
      <c r="G321" s="54">
        <f>D321</f>
        <v>85591.65</v>
      </c>
    </row>
    <row r="322" spans="1:7" ht="12.75">
      <c r="A322" s="75" t="s">
        <v>276</v>
      </c>
      <c r="B322" s="6"/>
      <c r="C322" s="51">
        <v>916.84</v>
      </c>
      <c r="D322" s="51">
        <v>626.89</v>
      </c>
      <c r="E322" s="72"/>
      <c r="F322" s="5"/>
      <c r="G322" s="54">
        <f>D322</f>
        <v>626.89</v>
      </c>
    </row>
    <row r="323" spans="1:7" ht="12.75">
      <c r="A323" s="82" t="s">
        <v>285</v>
      </c>
      <c r="B323" s="67"/>
      <c r="C323" s="68">
        <v>2604.81</v>
      </c>
      <c r="D323" s="68"/>
      <c r="E323" s="69"/>
      <c r="F323" s="23"/>
      <c r="G323" s="70"/>
    </row>
    <row r="324" spans="1:7" ht="12.75">
      <c r="A324" s="82" t="s">
        <v>291</v>
      </c>
      <c r="B324" s="67"/>
      <c r="C324" s="68">
        <v>2993.2</v>
      </c>
      <c r="D324" s="68"/>
      <c r="E324" s="69"/>
      <c r="F324" s="23"/>
      <c r="G324" s="70"/>
    </row>
    <row r="325" spans="1:7" ht="12.75">
      <c r="A325" s="82" t="s">
        <v>286</v>
      </c>
      <c r="B325" s="67"/>
      <c r="C325" s="68">
        <v>2894.72</v>
      </c>
      <c r="D325" s="68"/>
      <c r="E325" s="69"/>
      <c r="F325" s="23"/>
      <c r="G325" s="70"/>
    </row>
    <row r="326" spans="1:7" ht="12.75">
      <c r="A326" s="82" t="s">
        <v>292</v>
      </c>
      <c r="B326" s="67"/>
      <c r="C326" s="68"/>
      <c r="D326" s="68"/>
      <c r="E326" s="69"/>
      <c r="F326" s="23"/>
      <c r="G326" s="70"/>
    </row>
    <row r="327" spans="1:7" ht="13.5" thickBot="1">
      <c r="A327" s="76" t="s">
        <v>278</v>
      </c>
      <c r="B327" s="17"/>
      <c r="C327" s="18">
        <f>SUM(C320:C326)</f>
        <v>353027.22000000003</v>
      </c>
      <c r="D327" s="18">
        <f>SUM(D320:D326)</f>
        <v>330538.81</v>
      </c>
      <c r="E327" s="38"/>
      <c r="F327" s="19"/>
      <c r="G327" s="20">
        <f>SUM(G320:G322)</f>
        <v>330538.81</v>
      </c>
    </row>
    <row r="328" spans="1:7" ht="12.75">
      <c r="A328" s="21"/>
      <c r="B328" s="57"/>
      <c r="C328" s="58"/>
      <c r="D328" s="58"/>
      <c r="E328" s="21"/>
      <c r="F328" s="21"/>
      <c r="G328" s="58"/>
    </row>
    <row r="329" spans="1:7" ht="12.75">
      <c r="A329" s="21"/>
      <c r="B329" s="57"/>
      <c r="C329" s="58"/>
      <c r="D329" s="58"/>
      <c r="E329" s="21"/>
      <c r="F329" s="21"/>
      <c r="G329" s="58"/>
    </row>
    <row r="330" spans="1:7" ht="12.75">
      <c r="A330" s="21"/>
      <c r="B330" s="57"/>
      <c r="C330" s="58"/>
      <c r="D330" s="58"/>
      <c r="E330" s="21"/>
      <c r="F330" s="21"/>
      <c r="G330" s="58"/>
    </row>
    <row r="331" spans="1:7" ht="12.75">
      <c r="A331" s="21"/>
      <c r="B331" s="57"/>
      <c r="C331" s="58"/>
      <c r="D331" s="58"/>
      <c r="E331" s="21"/>
      <c r="F331" s="21"/>
      <c r="G331" s="58"/>
    </row>
    <row r="332" spans="1:7" ht="12.75">
      <c r="A332" s="21"/>
      <c r="B332" s="57"/>
      <c r="C332" s="58"/>
      <c r="D332" s="58"/>
      <c r="E332" s="21"/>
      <c r="F332" s="21"/>
      <c r="G332" s="58"/>
    </row>
    <row r="333" spans="1:7" ht="12.75">
      <c r="A333" s="21"/>
      <c r="B333" s="57"/>
      <c r="C333" s="58"/>
      <c r="D333" s="58"/>
      <c r="E333" s="21"/>
      <c r="F333" s="21"/>
      <c r="G333" s="58"/>
    </row>
    <row r="334" ht="12.75">
      <c r="B334" s="3"/>
    </row>
    <row r="335" spans="1:4" ht="12.75">
      <c r="A335" s="8" t="s">
        <v>72</v>
      </c>
      <c r="B335" s="12"/>
      <c r="C335" s="3"/>
      <c r="D335" s="3"/>
    </row>
    <row r="336" spans="1:3" ht="13.5" thickBot="1">
      <c r="A336" t="s">
        <v>142</v>
      </c>
      <c r="B336" s="56">
        <v>703.58</v>
      </c>
      <c r="C336" t="s">
        <v>262</v>
      </c>
    </row>
    <row r="337" spans="1:7" ht="12.75" customHeight="1">
      <c r="A337" s="136" t="s">
        <v>12</v>
      </c>
      <c r="B337" s="133" t="s">
        <v>137</v>
      </c>
      <c r="C337" s="133" t="s">
        <v>268</v>
      </c>
      <c r="D337" s="133" t="s">
        <v>269</v>
      </c>
      <c r="E337" s="10" t="s">
        <v>0</v>
      </c>
      <c r="F337" s="129" t="s">
        <v>9</v>
      </c>
      <c r="G337" s="130"/>
    </row>
    <row r="338" spans="1:7" ht="25.5" customHeight="1" thickBot="1">
      <c r="A338" s="137"/>
      <c r="B338" s="134"/>
      <c r="C338" s="134"/>
      <c r="D338" s="134"/>
      <c r="E338" s="2"/>
      <c r="F338" s="23" t="s">
        <v>10</v>
      </c>
      <c r="G338" s="24" t="s">
        <v>11</v>
      </c>
    </row>
    <row r="339" spans="1:7" ht="12.75">
      <c r="A339" s="143" t="s">
        <v>14</v>
      </c>
      <c r="B339" s="140">
        <v>53000</v>
      </c>
      <c r="C339" s="149">
        <v>37064.52</v>
      </c>
      <c r="D339" s="149">
        <v>33804.43</v>
      </c>
      <c r="E339" s="29" t="s">
        <v>15</v>
      </c>
      <c r="F339" s="30" t="s">
        <v>50</v>
      </c>
      <c r="G339" s="31">
        <v>126</v>
      </c>
    </row>
    <row r="340" spans="1:7" ht="12.75">
      <c r="A340" s="144"/>
      <c r="B340" s="141"/>
      <c r="C340" s="150"/>
      <c r="D340" s="150"/>
      <c r="E340" s="6" t="s">
        <v>302</v>
      </c>
      <c r="F340" s="5" t="s">
        <v>39</v>
      </c>
      <c r="G340" s="22">
        <v>9300</v>
      </c>
    </row>
    <row r="341" spans="1:7" ht="12.75">
      <c r="A341" s="144"/>
      <c r="B341" s="141"/>
      <c r="C341" s="150"/>
      <c r="D341" s="150"/>
      <c r="E341" s="6" t="s">
        <v>303</v>
      </c>
      <c r="F341" s="5" t="s">
        <v>2</v>
      </c>
      <c r="G341" s="22">
        <v>27395</v>
      </c>
    </row>
    <row r="342" spans="1:7" ht="12.75">
      <c r="A342" s="144"/>
      <c r="B342" s="141"/>
      <c r="C342" s="150"/>
      <c r="D342" s="150"/>
      <c r="E342" s="6" t="s">
        <v>4</v>
      </c>
      <c r="F342" s="5" t="s">
        <v>32</v>
      </c>
      <c r="G342" s="22">
        <v>2400</v>
      </c>
    </row>
    <row r="343" spans="1:7" ht="25.5">
      <c r="A343" s="144"/>
      <c r="B343" s="141"/>
      <c r="C343" s="150"/>
      <c r="D343" s="150"/>
      <c r="E343" s="9" t="s">
        <v>304</v>
      </c>
      <c r="F343" s="5" t="s">
        <v>305</v>
      </c>
      <c r="G343" s="22">
        <v>2548</v>
      </c>
    </row>
    <row r="344" spans="1:7" ht="25.5">
      <c r="A344" s="144"/>
      <c r="B344" s="141"/>
      <c r="C344" s="150"/>
      <c r="D344" s="150"/>
      <c r="E344" s="9" t="s">
        <v>306</v>
      </c>
      <c r="F344" s="5" t="s">
        <v>86</v>
      </c>
      <c r="G344" s="22">
        <v>7469</v>
      </c>
    </row>
    <row r="345" spans="1:7" ht="25.5">
      <c r="A345" s="144"/>
      <c r="B345" s="141"/>
      <c r="C345" s="150"/>
      <c r="D345" s="150"/>
      <c r="E345" s="9" t="s">
        <v>307</v>
      </c>
      <c r="F345" s="5" t="s">
        <v>308</v>
      </c>
      <c r="G345" s="22">
        <v>1474</v>
      </c>
    </row>
    <row r="346" spans="1:7" ht="12.75">
      <c r="A346" s="144"/>
      <c r="B346" s="141"/>
      <c r="C346" s="150"/>
      <c r="D346" s="150"/>
      <c r="E346" s="26" t="s">
        <v>17</v>
      </c>
      <c r="F346" s="5" t="s">
        <v>94</v>
      </c>
      <c r="G346" s="22">
        <v>801</v>
      </c>
    </row>
    <row r="347" spans="1:7" ht="12.75">
      <c r="A347" s="144"/>
      <c r="B347" s="141"/>
      <c r="C347" s="150"/>
      <c r="D347" s="150"/>
      <c r="E347" s="23" t="s">
        <v>294</v>
      </c>
      <c r="F347" s="5" t="s">
        <v>67</v>
      </c>
      <c r="G347" s="22">
        <v>512</v>
      </c>
    </row>
    <row r="348" spans="1:7" ht="25.5">
      <c r="A348" s="144"/>
      <c r="B348" s="141"/>
      <c r="C348" s="150"/>
      <c r="D348" s="150"/>
      <c r="E348" s="7" t="s">
        <v>19</v>
      </c>
      <c r="F348" s="5" t="s">
        <v>94</v>
      </c>
      <c r="G348" s="22">
        <v>270</v>
      </c>
    </row>
    <row r="349" spans="1:8" ht="13.5" thickBot="1">
      <c r="A349" s="145"/>
      <c r="B349" s="142"/>
      <c r="C349" s="151"/>
      <c r="D349" s="151"/>
      <c r="E349" s="17" t="s">
        <v>138</v>
      </c>
      <c r="F349" s="19"/>
      <c r="G349" s="20">
        <f>SUM(G339:G348)</f>
        <v>52295</v>
      </c>
      <c r="H349" s="3"/>
    </row>
    <row r="350" spans="1:7" ht="12.75">
      <c r="A350" s="25" t="s">
        <v>21</v>
      </c>
      <c r="B350" s="26"/>
      <c r="C350" s="27">
        <v>111615.84</v>
      </c>
      <c r="D350" s="27">
        <v>101799.92</v>
      </c>
      <c r="E350" s="28"/>
      <c r="F350" s="28"/>
      <c r="G350" s="36">
        <v>146636</v>
      </c>
    </row>
    <row r="351" spans="1:7" ht="12.75">
      <c r="A351" s="14" t="s">
        <v>22</v>
      </c>
      <c r="B351" s="6"/>
      <c r="C351" s="4">
        <v>26848.68</v>
      </c>
      <c r="D351" s="4">
        <v>24487.07</v>
      </c>
      <c r="E351" s="5"/>
      <c r="F351" s="5"/>
      <c r="G351" s="54">
        <f>C351</f>
        <v>26848.68</v>
      </c>
    </row>
    <row r="352" spans="1:7" ht="13.5" thickBot="1">
      <c r="A352" s="16" t="s">
        <v>23</v>
      </c>
      <c r="B352" s="17"/>
      <c r="C352" s="18">
        <f>SUM(C339:C351)</f>
        <v>175529.03999999998</v>
      </c>
      <c r="D352" s="18">
        <f>SUM(D339:D351)</f>
        <v>160091.42</v>
      </c>
      <c r="E352" s="19" t="s">
        <v>139</v>
      </c>
      <c r="F352" s="19"/>
      <c r="G352" s="20">
        <f>SUM(G349:G351)</f>
        <v>225779.68</v>
      </c>
    </row>
    <row r="353" spans="1:7" ht="12.75">
      <c r="A353" s="74" t="s">
        <v>270</v>
      </c>
      <c r="B353" s="6"/>
      <c r="C353" s="11" t="s">
        <v>272</v>
      </c>
      <c r="D353" s="71" t="s">
        <v>273</v>
      </c>
      <c r="E353" s="72"/>
      <c r="F353" s="127" t="s">
        <v>271</v>
      </c>
      <c r="G353" s="128"/>
    </row>
    <row r="354" spans="1:7" ht="12.75">
      <c r="A354" s="14" t="s">
        <v>274</v>
      </c>
      <c r="B354" s="6"/>
      <c r="C354" s="51">
        <v>251693.1</v>
      </c>
      <c r="D354" s="51">
        <v>227517.38</v>
      </c>
      <c r="E354" s="72"/>
      <c r="F354" s="5"/>
      <c r="G354" s="54">
        <f>D354</f>
        <v>227517.38</v>
      </c>
    </row>
    <row r="355" spans="1:7" ht="12.75">
      <c r="A355" s="14" t="s">
        <v>275</v>
      </c>
      <c r="B355" s="6"/>
      <c r="C355" s="51">
        <v>90183.37</v>
      </c>
      <c r="D355" s="51">
        <v>77050.34</v>
      </c>
      <c r="E355" s="72"/>
      <c r="F355" s="5"/>
      <c r="G355" s="54">
        <f>D355</f>
        <v>77050.34</v>
      </c>
    </row>
    <row r="356" spans="1:7" ht="12.75">
      <c r="A356" s="75" t="s">
        <v>276</v>
      </c>
      <c r="B356" s="6"/>
      <c r="C356" s="51">
        <v>818.33</v>
      </c>
      <c r="D356" s="51">
        <v>490.46</v>
      </c>
      <c r="E356" s="72"/>
      <c r="F356" s="5"/>
      <c r="G356" s="54">
        <f>D356</f>
        <v>490.46</v>
      </c>
    </row>
    <row r="357" spans="1:7" ht="12.75">
      <c r="A357" s="82" t="s">
        <v>285</v>
      </c>
      <c r="B357" s="67"/>
      <c r="C357" s="68">
        <v>2850.43</v>
      </c>
      <c r="D357" s="68"/>
      <c r="E357" s="69"/>
      <c r="F357" s="23"/>
      <c r="G357" s="70"/>
    </row>
    <row r="358" spans="1:7" ht="12.75">
      <c r="A358" s="82" t="s">
        <v>291</v>
      </c>
      <c r="B358" s="67"/>
      <c r="C358" s="68">
        <v>3466.17</v>
      </c>
      <c r="D358" s="68"/>
      <c r="E358" s="69"/>
      <c r="F358" s="23"/>
      <c r="G358" s="70"/>
    </row>
    <row r="359" spans="1:7" ht="12.75">
      <c r="A359" s="82" t="s">
        <v>286</v>
      </c>
      <c r="B359" s="67"/>
      <c r="C359" s="68">
        <v>3352.13</v>
      </c>
      <c r="D359" s="68"/>
      <c r="E359" s="69"/>
      <c r="F359" s="23"/>
      <c r="G359" s="70"/>
    </row>
    <row r="360" spans="1:7" ht="12.75">
      <c r="A360" s="82" t="s">
        <v>292</v>
      </c>
      <c r="B360" s="67"/>
      <c r="C360" s="68"/>
      <c r="D360" s="68"/>
      <c r="E360" s="69"/>
      <c r="F360" s="23"/>
      <c r="G360" s="70"/>
    </row>
    <row r="361" spans="1:7" ht="13.5" thickBot="1">
      <c r="A361" s="76" t="s">
        <v>278</v>
      </c>
      <c r="B361" s="17"/>
      <c r="C361" s="18">
        <f>SUM(C354:C360)</f>
        <v>352363.52999999997</v>
      </c>
      <c r="D361" s="18">
        <f>SUM(D354:D360)</f>
        <v>305058.18</v>
      </c>
      <c r="E361" s="38"/>
      <c r="F361" s="19"/>
      <c r="G361" s="20">
        <f>SUM(G354:G356)</f>
        <v>305058.18</v>
      </c>
    </row>
    <row r="362" spans="1:7" ht="12.75">
      <c r="A362" s="21"/>
      <c r="B362" s="57"/>
      <c r="C362" s="58"/>
      <c r="D362" s="58"/>
      <c r="E362" s="21"/>
      <c r="F362" s="21"/>
      <c r="G362" s="58"/>
    </row>
    <row r="363" spans="1:7" ht="12.75">
      <c r="A363" s="21"/>
      <c r="B363" s="57"/>
      <c r="C363" s="58"/>
      <c r="D363" s="58"/>
      <c r="E363" s="21"/>
      <c r="F363" s="21"/>
      <c r="G363" s="58"/>
    </row>
    <row r="364" spans="1:7" ht="12.75">
      <c r="A364" s="21"/>
      <c r="B364" s="57"/>
      <c r="C364" s="58"/>
      <c r="D364" s="58"/>
      <c r="E364" s="21"/>
      <c r="F364" s="21"/>
      <c r="G364" s="58"/>
    </row>
    <row r="365" spans="1:7" ht="12.75">
      <c r="A365" s="21"/>
      <c r="B365" s="57"/>
      <c r="C365" s="58"/>
      <c r="D365" s="58"/>
      <c r="E365" s="21"/>
      <c r="F365" s="21"/>
      <c r="G365" s="58"/>
    </row>
    <row r="366" spans="1:7" ht="12.75">
      <c r="A366" s="21"/>
      <c r="B366" s="57"/>
      <c r="C366" s="58"/>
      <c r="D366" s="58"/>
      <c r="E366" s="21"/>
      <c r="F366" s="21"/>
      <c r="G366" s="58"/>
    </row>
    <row r="367" spans="1:7" ht="12.75">
      <c r="A367" s="21"/>
      <c r="B367" s="57"/>
      <c r="C367" s="58"/>
      <c r="D367" s="58"/>
      <c r="E367" s="21"/>
      <c r="F367" s="21"/>
      <c r="G367" s="58"/>
    </row>
    <row r="368" spans="1:7" ht="12.75">
      <c r="A368" s="21"/>
      <c r="B368" s="57"/>
      <c r="C368" s="58"/>
      <c r="D368" s="58"/>
      <c r="E368" s="21"/>
      <c r="F368" s="21"/>
      <c r="G368" s="58"/>
    </row>
    <row r="369" spans="1:7" ht="12.75">
      <c r="A369" s="21"/>
      <c r="B369" s="57"/>
      <c r="C369" s="58"/>
      <c r="D369" s="58"/>
      <c r="E369" s="21"/>
      <c r="F369" s="21"/>
      <c r="G369" s="58"/>
    </row>
    <row r="370" ht="12.75">
      <c r="B370" s="3"/>
    </row>
    <row r="371" spans="1:4" ht="12.75">
      <c r="A371" s="8" t="s">
        <v>73</v>
      </c>
      <c r="B371" s="12"/>
      <c r="C371" s="3"/>
      <c r="D371" s="3"/>
    </row>
    <row r="372" spans="1:3" ht="13.5" thickBot="1">
      <c r="A372" t="s">
        <v>142</v>
      </c>
      <c r="B372" s="56">
        <v>720.32</v>
      </c>
      <c r="C372" t="s">
        <v>262</v>
      </c>
    </row>
    <row r="373" spans="1:7" ht="12.75" customHeight="1">
      <c r="A373" s="136" t="s">
        <v>12</v>
      </c>
      <c r="B373" s="133" t="s">
        <v>137</v>
      </c>
      <c r="C373" s="133" t="s">
        <v>268</v>
      </c>
      <c r="D373" s="133" t="s">
        <v>269</v>
      </c>
      <c r="E373" s="10" t="s">
        <v>0</v>
      </c>
      <c r="F373" s="129" t="s">
        <v>9</v>
      </c>
      <c r="G373" s="130"/>
    </row>
    <row r="374" spans="1:7" ht="36.75" customHeight="1" thickBot="1">
      <c r="A374" s="137"/>
      <c r="B374" s="134"/>
      <c r="C374" s="134"/>
      <c r="D374" s="135"/>
      <c r="E374" s="2"/>
      <c r="F374" s="23" t="s">
        <v>10</v>
      </c>
      <c r="G374" s="24" t="s">
        <v>11</v>
      </c>
    </row>
    <row r="375" spans="1:7" ht="12.75">
      <c r="A375" s="143" t="s">
        <v>14</v>
      </c>
      <c r="B375" s="140">
        <v>29600</v>
      </c>
      <c r="C375" s="149">
        <v>37946.24</v>
      </c>
      <c r="D375" s="149">
        <v>35179.76</v>
      </c>
      <c r="E375" s="29" t="s">
        <v>15</v>
      </c>
      <c r="F375" s="30" t="s">
        <v>74</v>
      </c>
      <c r="G375" s="31">
        <v>411</v>
      </c>
    </row>
    <row r="376" spans="1:7" ht="38.25">
      <c r="A376" s="144"/>
      <c r="B376" s="141"/>
      <c r="C376" s="150"/>
      <c r="D376" s="150"/>
      <c r="E376" s="9" t="s">
        <v>75</v>
      </c>
      <c r="F376" s="5" t="s">
        <v>76</v>
      </c>
      <c r="G376" s="22">
        <v>8853</v>
      </c>
    </row>
    <row r="377" spans="1:7" ht="12.75">
      <c r="A377" s="144"/>
      <c r="B377" s="141"/>
      <c r="C377" s="150"/>
      <c r="D377" s="150"/>
      <c r="E377" s="9" t="s">
        <v>77</v>
      </c>
      <c r="F377" s="5" t="s">
        <v>78</v>
      </c>
      <c r="G377" s="22">
        <v>3575</v>
      </c>
    </row>
    <row r="378" spans="1:7" ht="12.75">
      <c r="A378" s="144"/>
      <c r="B378" s="141"/>
      <c r="C378" s="150"/>
      <c r="D378" s="150"/>
      <c r="E378" s="5" t="s">
        <v>17</v>
      </c>
      <c r="F378" s="5" t="s">
        <v>79</v>
      </c>
      <c r="G378" s="22">
        <v>2919</v>
      </c>
    </row>
    <row r="379" spans="1:7" ht="12.75">
      <c r="A379" s="144"/>
      <c r="B379" s="141"/>
      <c r="C379" s="150"/>
      <c r="D379" s="150"/>
      <c r="E379" s="23" t="s">
        <v>294</v>
      </c>
      <c r="F379" s="5" t="s">
        <v>67</v>
      </c>
      <c r="G379" s="22">
        <v>512</v>
      </c>
    </row>
    <row r="380" spans="1:7" ht="25.5">
      <c r="A380" s="144"/>
      <c r="B380" s="141"/>
      <c r="C380" s="150"/>
      <c r="D380" s="150"/>
      <c r="E380" s="7" t="s">
        <v>19</v>
      </c>
      <c r="F380" s="5" t="s">
        <v>1</v>
      </c>
      <c r="G380" s="22">
        <v>270</v>
      </c>
    </row>
    <row r="381" spans="1:7" ht="12.75">
      <c r="A381" s="144"/>
      <c r="B381" s="141"/>
      <c r="C381" s="150"/>
      <c r="D381" s="150"/>
      <c r="E381" s="5" t="s">
        <v>20</v>
      </c>
      <c r="F381" s="5"/>
      <c r="G381" s="15">
        <v>570</v>
      </c>
    </row>
    <row r="382" spans="1:8" ht="13.5" thickBot="1">
      <c r="A382" s="145"/>
      <c r="B382" s="142"/>
      <c r="C382" s="151"/>
      <c r="D382" s="151"/>
      <c r="E382" s="17" t="s">
        <v>138</v>
      </c>
      <c r="F382" s="19"/>
      <c r="G382" s="20">
        <f>SUM(G375:G381)</f>
        <v>17110</v>
      </c>
      <c r="H382" s="3"/>
    </row>
    <row r="383" spans="1:7" ht="12.75">
      <c r="A383" s="25" t="s">
        <v>21</v>
      </c>
      <c r="B383" s="26"/>
      <c r="C383" s="27">
        <v>114270.92</v>
      </c>
      <c r="D383" s="27">
        <v>105935.75</v>
      </c>
      <c r="E383" s="28"/>
      <c r="F383" s="28"/>
      <c r="G383" s="36">
        <v>167110</v>
      </c>
    </row>
    <row r="384" spans="1:7" ht="12.75">
      <c r="A384" s="14" t="s">
        <v>22</v>
      </c>
      <c r="B384" s="6"/>
      <c r="C384" s="4">
        <v>27487.32</v>
      </c>
      <c r="D384" s="4">
        <v>25484.39</v>
      </c>
      <c r="E384" s="5"/>
      <c r="F384" s="5"/>
      <c r="G384" s="54">
        <f>C384</f>
        <v>27487.32</v>
      </c>
    </row>
    <row r="385" spans="1:7" ht="13.5" thickBot="1">
      <c r="A385" s="16" t="s">
        <v>23</v>
      </c>
      <c r="B385" s="17"/>
      <c r="C385" s="18">
        <f>SUM(C375:C384)</f>
        <v>179704.48</v>
      </c>
      <c r="D385" s="18">
        <f>SUM(D375:D384)</f>
        <v>166599.90000000002</v>
      </c>
      <c r="E385" s="19" t="s">
        <v>139</v>
      </c>
      <c r="F385" s="19"/>
      <c r="G385" s="20">
        <f>SUM(G382:G384)</f>
        <v>211707.32</v>
      </c>
    </row>
    <row r="386" spans="1:7" ht="12.75">
      <c r="A386" s="74" t="s">
        <v>270</v>
      </c>
      <c r="B386" s="6"/>
      <c r="C386" s="11" t="s">
        <v>272</v>
      </c>
      <c r="D386" s="71" t="s">
        <v>273</v>
      </c>
      <c r="E386" s="72"/>
      <c r="F386" s="127" t="s">
        <v>271</v>
      </c>
      <c r="G386" s="128"/>
    </row>
    <row r="387" spans="1:7" ht="12.75">
      <c r="A387" s="14" t="s">
        <v>274</v>
      </c>
      <c r="B387" s="6"/>
      <c r="C387" s="51">
        <v>257680.14</v>
      </c>
      <c r="D387" s="51">
        <v>240115.08</v>
      </c>
      <c r="E387" s="72"/>
      <c r="F387" s="5"/>
      <c r="G387" s="54">
        <f>D387</f>
        <v>240115.08</v>
      </c>
    </row>
    <row r="388" spans="1:7" ht="12.75">
      <c r="A388" s="14" t="s">
        <v>275</v>
      </c>
      <c r="B388" s="6"/>
      <c r="C388" s="51">
        <v>85094.86</v>
      </c>
      <c r="D388" s="51">
        <v>81638.33</v>
      </c>
      <c r="E388" s="72"/>
      <c r="F388" s="5"/>
      <c r="G388" s="54">
        <f>D388</f>
        <v>81638.33</v>
      </c>
    </row>
    <row r="389" spans="1:7" ht="12.75">
      <c r="A389" s="75" t="s">
        <v>276</v>
      </c>
      <c r="B389" s="6"/>
      <c r="C389" s="51">
        <v>828.16</v>
      </c>
      <c r="D389" s="51">
        <v>535.17</v>
      </c>
      <c r="E389" s="72"/>
      <c r="F389" s="5"/>
      <c r="G389" s="54">
        <f>D389</f>
        <v>535.17</v>
      </c>
    </row>
    <row r="390" spans="1:7" ht="12.75">
      <c r="A390" s="82" t="s">
        <v>285</v>
      </c>
      <c r="B390" s="67"/>
      <c r="C390" s="68">
        <v>2649.12</v>
      </c>
      <c r="D390" s="68"/>
      <c r="E390" s="69"/>
      <c r="F390" s="23"/>
      <c r="G390" s="70"/>
    </row>
    <row r="391" spans="1:7" ht="12.75">
      <c r="A391" s="82" t="s">
        <v>291</v>
      </c>
      <c r="B391" s="67"/>
      <c r="C391" s="68">
        <v>2933.4</v>
      </c>
      <c r="D391" s="68"/>
      <c r="E391" s="69"/>
      <c r="F391" s="23"/>
      <c r="G391" s="70"/>
    </row>
    <row r="392" spans="1:7" ht="12.75">
      <c r="A392" s="82" t="s">
        <v>286</v>
      </c>
      <c r="B392" s="67"/>
      <c r="C392" s="68">
        <v>2836.94</v>
      </c>
      <c r="D392" s="68"/>
      <c r="E392" s="69"/>
      <c r="F392" s="23"/>
      <c r="G392" s="70"/>
    </row>
    <row r="393" spans="1:7" ht="12.75">
      <c r="A393" s="82" t="s">
        <v>292</v>
      </c>
      <c r="B393" s="67"/>
      <c r="C393" s="68">
        <v>84.95</v>
      </c>
      <c r="D393" s="68"/>
      <c r="E393" s="69"/>
      <c r="F393" s="23"/>
      <c r="G393" s="70"/>
    </row>
    <row r="394" spans="1:7" ht="13.5" thickBot="1">
      <c r="A394" s="76" t="s">
        <v>278</v>
      </c>
      <c r="B394" s="17"/>
      <c r="C394" s="18">
        <f>SUM(C387:C393)</f>
        <v>352107.57</v>
      </c>
      <c r="D394" s="18">
        <f>SUM(D387:D393)</f>
        <v>322288.57999999996</v>
      </c>
      <c r="E394" s="38"/>
      <c r="F394" s="19"/>
      <c r="G394" s="20">
        <f>SUM(G387:G389)</f>
        <v>322288.57999999996</v>
      </c>
    </row>
    <row r="395" spans="1:7" ht="12.75">
      <c r="A395" s="21"/>
      <c r="B395" s="57"/>
      <c r="C395" s="58"/>
      <c r="D395" s="58"/>
      <c r="E395" s="21"/>
      <c r="F395" s="21"/>
      <c r="G395" s="58"/>
    </row>
    <row r="396" spans="1:7" ht="12.75">
      <c r="A396" s="21"/>
      <c r="B396" s="57"/>
      <c r="C396" s="58"/>
      <c r="D396" s="58"/>
      <c r="E396" s="21"/>
      <c r="F396" s="21"/>
      <c r="G396" s="58"/>
    </row>
    <row r="397" spans="1:7" s="112" customFormat="1" ht="12.75">
      <c r="A397" s="109"/>
      <c r="B397" s="110"/>
      <c r="C397" s="111"/>
      <c r="D397" s="111"/>
      <c r="E397" s="109"/>
      <c r="F397" s="109"/>
      <c r="G397" s="111"/>
    </row>
    <row r="398" spans="1:7" ht="12.75">
      <c r="A398" s="21"/>
      <c r="B398" s="57"/>
      <c r="C398" s="58"/>
      <c r="D398" s="58"/>
      <c r="E398" s="21"/>
      <c r="F398" s="21"/>
      <c r="G398" s="58"/>
    </row>
    <row r="399" ht="12.75">
      <c r="B399" s="3"/>
    </row>
    <row r="400" ht="12.75">
      <c r="B400" s="3"/>
    </row>
    <row r="401" spans="1:4" ht="12.75">
      <c r="A401" s="8" t="s">
        <v>80</v>
      </c>
      <c r="B401" s="12"/>
      <c r="C401" s="3"/>
      <c r="D401" s="3"/>
    </row>
    <row r="402" spans="1:3" ht="13.5" thickBot="1">
      <c r="A402" t="s">
        <v>142</v>
      </c>
      <c r="B402" s="56">
        <v>643.59</v>
      </c>
      <c r="C402" t="s">
        <v>262</v>
      </c>
    </row>
    <row r="403" spans="1:7" ht="12.75" customHeight="1">
      <c r="A403" s="136" t="s">
        <v>12</v>
      </c>
      <c r="B403" s="133" t="s">
        <v>137</v>
      </c>
      <c r="C403" s="133" t="s">
        <v>268</v>
      </c>
      <c r="D403" s="133" t="s">
        <v>269</v>
      </c>
      <c r="E403" s="10" t="s">
        <v>0</v>
      </c>
      <c r="F403" s="129" t="s">
        <v>9</v>
      </c>
      <c r="G403" s="130"/>
    </row>
    <row r="404" spans="1:7" ht="28.5" customHeight="1" thickBot="1">
      <c r="A404" s="137"/>
      <c r="B404" s="134"/>
      <c r="C404" s="134"/>
      <c r="D404" s="135"/>
      <c r="E404" s="2"/>
      <c r="F404" s="23" t="s">
        <v>10</v>
      </c>
      <c r="G404" s="24" t="s">
        <v>11</v>
      </c>
    </row>
    <row r="405" spans="1:7" ht="25.5">
      <c r="A405" s="143" t="s">
        <v>14</v>
      </c>
      <c r="B405" s="140">
        <v>26000</v>
      </c>
      <c r="C405" s="149">
        <v>33905.49</v>
      </c>
      <c r="D405" s="149">
        <v>33023.91</v>
      </c>
      <c r="E405" s="7" t="s">
        <v>19</v>
      </c>
      <c r="F405" s="5" t="s">
        <v>1</v>
      </c>
      <c r="G405" s="71">
        <v>280</v>
      </c>
    </row>
    <row r="406" spans="1:7" ht="12.75">
      <c r="A406" s="144"/>
      <c r="B406" s="141"/>
      <c r="C406" s="150"/>
      <c r="D406" s="150"/>
      <c r="E406" s="9" t="s">
        <v>77</v>
      </c>
      <c r="F406" s="5" t="s">
        <v>90</v>
      </c>
      <c r="G406" s="71">
        <v>2948</v>
      </c>
    </row>
    <row r="407" spans="1:7" ht="12.75">
      <c r="A407" s="144"/>
      <c r="B407" s="141"/>
      <c r="C407" s="150"/>
      <c r="D407" s="150"/>
      <c r="E407" s="5" t="s">
        <v>17</v>
      </c>
      <c r="F407" s="5" t="s">
        <v>33</v>
      </c>
      <c r="G407" s="71">
        <v>10313</v>
      </c>
    </row>
    <row r="408" spans="1:8" ht="13.5" thickBot="1">
      <c r="A408" s="145"/>
      <c r="B408" s="142"/>
      <c r="C408" s="151"/>
      <c r="D408" s="151"/>
      <c r="E408" s="17" t="s">
        <v>138</v>
      </c>
      <c r="F408" s="19"/>
      <c r="G408" s="20">
        <f>SUM(G405:G407)</f>
        <v>13541</v>
      </c>
      <c r="H408" s="3"/>
    </row>
    <row r="409" spans="1:7" ht="12.75">
      <c r="A409" s="25" t="s">
        <v>21</v>
      </c>
      <c r="B409" s="26"/>
      <c r="C409" s="27">
        <v>100930.39</v>
      </c>
      <c r="D409" s="27">
        <v>100191.16</v>
      </c>
      <c r="E409" s="28"/>
      <c r="F409" s="28"/>
      <c r="G409" s="36">
        <v>163919</v>
      </c>
    </row>
    <row r="410" spans="1:7" ht="12.75">
      <c r="A410" s="14" t="s">
        <v>22</v>
      </c>
      <c r="B410" s="6"/>
      <c r="C410" s="4">
        <v>24560.07</v>
      </c>
      <c r="D410" s="4">
        <v>23824.92</v>
      </c>
      <c r="E410" s="5"/>
      <c r="F410" s="5"/>
      <c r="G410" s="54">
        <f>C410</f>
        <v>24560.07</v>
      </c>
    </row>
    <row r="411" spans="1:7" ht="13.5" thickBot="1">
      <c r="A411" s="16" t="s">
        <v>23</v>
      </c>
      <c r="B411" s="17"/>
      <c r="C411" s="18">
        <f>SUM(C405:C410)</f>
        <v>159395.95</v>
      </c>
      <c r="D411" s="18">
        <f>SUM(D405:D410)</f>
        <v>157039.99</v>
      </c>
      <c r="E411" s="19" t="s">
        <v>139</v>
      </c>
      <c r="F411" s="19"/>
      <c r="G411" s="20">
        <f>SUM(G408:G410)</f>
        <v>202020.07</v>
      </c>
    </row>
    <row r="412" spans="1:7" ht="12.75">
      <c r="A412" s="74" t="s">
        <v>270</v>
      </c>
      <c r="B412" s="6"/>
      <c r="C412" s="11" t="s">
        <v>272</v>
      </c>
      <c r="D412" s="71" t="s">
        <v>273</v>
      </c>
      <c r="E412" s="72"/>
      <c r="F412" s="127" t="s">
        <v>271</v>
      </c>
      <c r="G412" s="128"/>
    </row>
    <row r="413" spans="1:7" ht="12.75">
      <c r="A413" s="14" t="s">
        <v>274</v>
      </c>
      <c r="B413" s="6"/>
      <c r="C413" s="51">
        <v>230187.43</v>
      </c>
      <c r="D413" s="51">
        <v>209053.49</v>
      </c>
      <c r="E413" s="72"/>
      <c r="F413" s="5"/>
      <c r="G413" s="54"/>
    </row>
    <row r="414" spans="1:7" ht="12.75">
      <c r="A414" s="14" t="s">
        <v>275</v>
      </c>
      <c r="B414" s="6"/>
      <c r="C414" s="51">
        <v>72179.6</v>
      </c>
      <c r="D414" s="51">
        <v>57834.42</v>
      </c>
      <c r="E414" s="72"/>
      <c r="F414" s="5"/>
      <c r="G414" s="54">
        <f>D414</f>
        <v>57834.42</v>
      </c>
    </row>
    <row r="415" spans="1:7" ht="12.75">
      <c r="A415" s="75" t="s">
        <v>276</v>
      </c>
      <c r="B415" s="6"/>
      <c r="C415" s="51">
        <v>1261.82</v>
      </c>
      <c r="D415" s="51">
        <v>849.66</v>
      </c>
      <c r="E415" s="72"/>
      <c r="F415" s="5"/>
      <c r="G415" s="54">
        <f>D415</f>
        <v>849.66</v>
      </c>
    </row>
    <row r="416" spans="1:7" ht="13.5" thickBot="1">
      <c r="A416" s="76" t="s">
        <v>278</v>
      </c>
      <c r="B416" s="17"/>
      <c r="C416" s="18">
        <f>SUM(C413:C415)</f>
        <v>303628.85000000003</v>
      </c>
      <c r="D416" s="18">
        <f>SUM(D413:D415)</f>
        <v>267737.56999999995</v>
      </c>
      <c r="E416" s="38"/>
      <c r="F416" s="19"/>
      <c r="G416" s="20">
        <f>SUM(G413:G415)</f>
        <v>58684.08</v>
      </c>
    </row>
    <row r="417" spans="1:7" ht="12.75">
      <c r="A417" s="21"/>
      <c r="B417" s="57"/>
      <c r="C417" s="58"/>
      <c r="D417" s="58"/>
      <c r="E417" s="21"/>
      <c r="F417" s="21"/>
      <c r="G417" s="58"/>
    </row>
    <row r="418" spans="1:7" ht="12.75">
      <c r="A418" s="21"/>
      <c r="B418" s="57"/>
      <c r="C418" s="58"/>
      <c r="D418" s="58"/>
      <c r="E418" s="21"/>
      <c r="F418" s="21"/>
      <c r="G418" s="58"/>
    </row>
    <row r="419" spans="1:7" ht="12.75">
      <c r="A419" s="21"/>
      <c r="B419" s="57"/>
      <c r="C419" s="58"/>
      <c r="D419" s="58"/>
      <c r="E419" s="21"/>
      <c r="F419" s="21"/>
      <c r="G419" s="58"/>
    </row>
    <row r="420" ht="12.75">
      <c r="B420" s="3"/>
    </row>
    <row r="421" spans="1:4" ht="12.75">
      <c r="A421" s="8" t="s">
        <v>81</v>
      </c>
      <c r="B421" s="12"/>
      <c r="C421" s="3"/>
      <c r="D421" s="3"/>
    </row>
    <row r="422" spans="1:3" ht="13.5" thickBot="1">
      <c r="A422" t="s">
        <v>142</v>
      </c>
      <c r="B422" s="56">
        <v>744.63</v>
      </c>
      <c r="C422" t="s">
        <v>262</v>
      </c>
    </row>
    <row r="423" spans="1:7" ht="12.75" customHeight="1">
      <c r="A423" s="136" t="s">
        <v>12</v>
      </c>
      <c r="B423" s="133" t="s">
        <v>137</v>
      </c>
      <c r="C423" s="133" t="s">
        <v>268</v>
      </c>
      <c r="D423" s="133" t="s">
        <v>269</v>
      </c>
      <c r="E423" s="10" t="s">
        <v>0</v>
      </c>
      <c r="F423" s="129" t="s">
        <v>9</v>
      </c>
      <c r="G423" s="130"/>
    </row>
    <row r="424" spans="1:7" ht="28.5" customHeight="1" thickBot="1">
      <c r="A424" s="137"/>
      <c r="B424" s="134"/>
      <c r="C424" s="134"/>
      <c r="D424" s="135"/>
      <c r="E424" s="2"/>
      <c r="F424" s="23" t="s">
        <v>10</v>
      </c>
      <c r="G424" s="24" t="s">
        <v>11</v>
      </c>
    </row>
    <row r="425" spans="1:7" ht="12.75">
      <c r="A425" s="143" t="s">
        <v>14</v>
      </c>
      <c r="B425" s="140">
        <v>30200</v>
      </c>
      <c r="C425" s="149">
        <v>39227.16</v>
      </c>
      <c r="D425" s="149">
        <v>37113.02</v>
      </c>
      <c r="E425" s="39" t="s">
        <v>83</v>
      </c>
      <c r="F425" s="30" t="s">
        <v>33</v>
      </c>
      <c r="G425" s="31">
        <v>3159</v>
      </c>
    </row>
    <row r="426" spans="1:7" ht="25.5">
      <c r="A426" s="144"/>
      <c r="B426" s="141"/>
      <c r="C426" s="150"/>
      <c r="D426" s="150"/>
      <c r="E426" s="7" t="s">
        <v>19</v>
      </c>
      <c r="F426" s="5" t="s">
        <v>2</v>
      </c>
      <c r="G426" s="22">
        <v>140</v>
      </c>
    </row>
    <row r="427" spans="1:7" ht="12.75">
      <c r="A427" s="144"/>
      <c r="B427" s="141"/>
      <c r="C427" s="150"/>
      <c r="D427" s="150"/>
      <c r="E427" s="5" t="s">
        <v>20</v>
      </c>
      <c r="F427" s="5"/>
      <c r="G427" s="22">
        <v>1857</v>
      </c>
    </row>
    <row r="428" spans="1:8" ht="13.5" thickBot="1">
      <c r="A428" s="145"/>
      <c r="B428" s="142"/>
      <c r="C428" s="151"/>
      <c r="D428" s="151"/>
      <c r="E428" s="17" t="s">
        <v>138</v>
      </c>
      <c r="F428" s="19"/>
      <c r="G428" s="20">
        <f>SUM(G425:G427)</f>
        <v>5156</v>
      </c>
      <c r="H428" s="3"/>
    </row>
    <row r="429" spans="1:7" ht="12.75">
      <c r="A429" s="25" t="s">
        <v>21</v>
      </c>
      <c r="B429" s="26"/>
      <c r="C429" s="27">
        <v>118128</v>
      </c>
      <c r="D429" s="27">
        <v>112525.55</v>
      </c>
      <c r="E429" s="28"/>
      <c r="F429" s="28"/>
      <c r="G429" s="36">
        <v>151689</v>
      </c>
    </row>
    <row r="430" spans="1:7" ht="12.75">
      <c r="A430" s="14" t="s">
        <v>22</v>
      </c>
      <c r="B430" s="6"/>
      <c r="C430" s="4">
        <v>28415.04</v>
      </c>
      <c r="D430" s="4">
        <v>26297.06</v>
      </c>
      <c r="E430" s="5"/>
      <c r="F430" s="5"/>
      <c r="G430" s="54">
        <f>C430</f>
        <v>28415.04</v>
      </c>
    </row>
    <row r="431" spans="1:7" ht="13.5" thickBot="1">
      <c r="A431" s="16" t="s">
        <v>23</v>
      </c>
      <c r="B431" s="17"/>
      <c r="C431" s="18">
        <f>SUM(C425:C430)</f>
        <v>185770.2</v>
      </c>
      <c r="D431" s="18">
        <f>SUM(D425:D430)</f>
        <v>175935.63</v>
      </c>
      <c r="E431" s="38" t="s">
        <v>139</v>
      </c>
      <c r="F431" s="19"/>
      <c r="G431" s="20">
        <f>SUM(G428:G430)</f>
        <v>185260.04</v>
      </c>
    </row>
    <row r="432" spans="1:7" ht="12.75">
      <c r="A432" s="74" t="s">
        <v>270</v>
      </c>
      <c r="B432" s="6"/>
      <c r="C432" s="11" t="s">
        <v>272</v>
      </c>
      <c r="D432" s="71" t="s">
        <v>273</v>
      </c>
      <c r="E432" s="72"/>
      <c r="F432" s="127" t="s">
        <v>271</v>
      </c>
      <c r="G432" s="128"/>
    </row>
    <row r="433" spans="1:7" ht="12.75">
      <c r="A433" s="14" t="s">
        <v>274</v>
      </c>
      <c r="B433" s="6"/>
      <c r="C433" s="51">
        <v>266873.89</v>
      </c>
      <c r="D433" s="51">
        <v>245718.3</v>
      </c>
      <c r="E433" s="72"/>
      <c r="F433" s="5"/>
      <c r="G433" s="54">
        <f>D433</f>
        <v>245718.3</v>
      </c>
    </row>
    <row r="434" spans="1:7" ht="12.75">
      <c r="A434" s="14" t="s">
        <v>275</v>
      </c>
      <c r="B434" s="6"/>
      <c r="C434" s="51">
        <v>152451.04</v>
      </c>
      <c r="D434" s="51">
        <v>113722.31</v>
      </c>
      <c r="E434" s="72"/>
      <c r="F434" s="5"/>
      <c r="G434" s="54">
        <f>D434</f>
        <v>113722.31</v>
      </c>
    </row>
    <row r="435" spans="1:7" ht="12.75">
      <c r="A435" s="75" t="s">
        <v>276</v>
      </c>
      <c r="B435" s="6"/>
      <c r="C435" s="51">
        <v>1567.55</v>
      </c>
      <c r="D435" s="51">
        <v>896.21</v>
      </c>
      <c r="E435" s="72"/>
      <c r="F435" s="5"/>
      <c r="G435" s="54">
        <f>D435</f>
        <v>896.21</v>
      </c>
    </row>
    <row r="436" spans="1:7" ht="13.5" thickBot="1">
      <c r="A436" s="76" t="s">
        <v>278</v>
      </c>
      <c r="B436" s="17"/>
      <c r="C436" s="18">
        <f>SUM(C433:C435)</f>
        <v>420892.48000000004</v>
      </c>
      <c r="D436" s="18">
        <f>SUM(D433:D435)</f>
        <v>360336.82</v>
      </c>
      <c r="E436" s="38"/>
      <c r="F436" s="19"/>
      <c r="G436" s="20">
        <f>SUM(G433:G435)</f>
        <v>360336.82</v>
      </c>
    </row>
    <row r="437" spans="1:7" ht="12.75">
      <c r="A437" s="21"/>
      <c r="B437" s="57"/>
      <c r="C437" s="58"/>
      <c r="D437" s="58"/>
      <c r="E437" s="59"/>
      <c r="F437" s="21"/>
      <c r="G437" s="58"/>
    </row>
    <row r="438" spans="1:7" ht="12.75">
      <c r="A438" s="21"/>
      <c r="B438" s="57"/>
      <c r="C438" s="58"/>
      <c r="D438" s="58"/>
      <c r="E438" s="59"/>
      <c r="F438" s="21"/>
      <c r="G438" s="58"/>
    </row>
    <row r="439" spans="1:7" ht="12.75">
      <c r="A439" s="21"/>
      <c r="B439" s="57"/>
      <c r="C439" s="58"/>
      <c r="D439" s="58"/>
      <c r="E439" s="59"/>
      <c r="F439" s="21"/>
      <c r="G439" s="58"/>
    </row>
    <row r="440" spans="1:7" ht="12.75">
      <c r="A440" s="21"/>
      <c r="B440" s="57"/>
      <c r="C440" s="58"/>
      <c r="D440" s="58"/>
      <c r="E440" s="59"/>
      <c r="F440" s="21"/>
      <c r="G440" s="58"/>
    </row>
    <row r="441" spans="1:7" ht="12.75">
      <c r="A441" s="21"/>
      <c r="B441" s="57"/>
      <c r="C441" s="58"/>
      <c r="D441" s="58"/>
      <c r="E441" s="59"/>
      <c r="F441" s="21"/>
      <c r="G441" s="58"/>
    </row>
    <row r="442" spans="1:7" ht="12.75">
      <c r="A442" s="21"/>
      <c r="B442" s="57"/>
      <c r="C442" s="58"/>
      <c r="D442" s="58"/>
      <c r="E442" s="59"/>
      <c r="F442" s="21"/>
      <c r="G442" s="58"/>
    </row>
    <row r="443" spans="1:7" ht="12.75">
      <c r="A443" s="21"/>
      <c r="B443" s="57"/>
      <c r="C443" s="58"/>
      <c r="D443" s="58"/>
      <c r="E443" s="59"/>
      <c r="F443" s="21"/>
      <c r="G443" s="58"/>
    </row>
    <row r="444" ht="12.75">
      <c r="B444" s="3"/>
    </row>
    <row r="445" spans="1:4" ht="12.75">
      <c r="A445" s="8" t="s">
        <v>82</v>
      </c>
      <c r="B445" s="12"/>
      <c r="C445" s="3"/>
      <c r="D445" s="3"/>
    </row>
    <row r="446" spans="1:3" ht="13.5" thickBot="1">
      <c r="A446" t="s">
        <v>142</v>
      </c>
      <c r="B446" s="56">
        <v>1079.77</v>
      </c>
      <c r="C446" t="s">
        <v>262</v>
      </c>
    </row>
    <row r="447" spans="1:7" ht="12.75" customHeight="1">
      <c r="A447" s="136" t="s">
        <v>12</v>
      </c>
      <c r="B447" s="133" t="s">
        <v>137</v>
      </c>
      <c r="C447" s="133" t="s">
        <v>268</v>
      </c>
      <c r="D447" s="133" t="s">
        <v>269</v>
      </c>
      <c r="E447" s="10" t="s">
        <v>0</v>
      </c>
      <c r="F447" s="129" t="s">
        <v>9</v>
      </c>
      <c r="G447" s="130"/>
    </row>
    <row r="448" spans="1:7" ht="39" customHeight="1" thickBot="1">
      <c r="A448" s="137"/>
      <c r="B448" s="134"/>
      <c r="C448" s="134"/>
      <c r="D448" s="135"/>
      <c r="E448" s="2"/>
      <c r="F448" s="23" t="s">
        <v>10</v>
      </c>
      <c r="G448" s="24" t="s">
        <v>11</v>
      </c>
    </row>
    <row r="449" spans="1:7" ht="25.5">
      <c r="A449" s="143" t="s">
        <v>14</v>
      </c>
      <c r="B449" s="140">
        <v>43900</v>
      </c>
      <c r="C449" s="149">
        <v>56882.64</v>
      </c>
      <c r="D449" s="149">
        <v>53456.45</v>
      </c>
      <c r="E449" s="35" t="s">
        <v>27</v>
      </c>
      <c r="F449" s="30" t="s">
        <v>84</v>
      </c>
      <c r="G449" s="31">
        <v>2523</v>
      </c>
    </row>
    <row r="450" spans="1:7" ht="12.75">
      <c r="A450" s="144"/>
      <c r="B450" s="141"/>
      <c r="C450" s="150"/>
      <c r="D450" s="150"/>
      <c r="E450" s="9" t="s">
        <v>77</v>
      </c>
      <c r="F450" s="5" t="s">
        <v>37</v>
      </c>
      <c r="G450" s="22">
        <v>1494</v>
      </c>
    </row>
    <row r="451" spans="1:7" ht="12.75">
      <c r="A451" s="144"/>
      <c r="B451" s="141"/>
      <c r="C451" s="150"/>
      <c r="D451" s="150"/>
      <c r="E451" s="9" t="s">
        <v>31</v>
      </c>
      <c r="F451" s="5" t="s">
        <v>78</v>
      </c>
      <c r="G451" s="22">
        <v>2020</v>
      </c>
    </row>
    <row r="452" spans="1:7" ht="12.75">
      <c r="A452" s="144"/>
      <c r="B452" s="141"/>
      <c r="C452" s="150"/>
      <c r="D452" s="150"/>
      <c r="E452" s="5" t="s">
        <v>17</v>
      </c>
      <c r="F452" s="5" t="s">
        <v>60</v>
      </c>
      <c r="G452" s="22">
        <v>450</v>
      </c>
    </row>
    <row r="453" spans="1:8" ht="13.5" thickBot="1">
      <c r="A453" s="145"/>
      <c r="B453" s="142"/>
      <c r="C453" s="151"/>
      <c r="D453" s="151"/>
      <c r="E453" s="17" t="s">
        <v>138</v>
      </c>
      <c r="F453" s="19"/>
      <c r="G453" s="20">
        <f>SUM(G449:G452)</f>
        <v>6487</v>
      </c>
      <c r="H453" s="3"/>
    </row>
    <row r="454" spans="1:7" ht="12.75">
      <c r="A454" s="25" t="s">
        <v>21</v>
      </c>
      <c r="B454" s="26"/>
      <c r="C454" s="27">
        <v>171294.84</v>
      </c>
      <c r="D454" s="27">
        <v>161402.63</v>
      </c>
      <c r="E454" s="28"/>
      <c r="F454" s="28"/>
      <c r="G454" s="36">
        <v>180543</v>
      </c>
    </row>
    <row r="455" spans="1:7" ht="12.75">
      <c r="A455" s="14" t="s">
        <v>22</v>
      </c>
      <c r="B455" s="6"/>
      <c r="C455" s="4">
        <v>41204.04</v>
      </c>
      <c r="D455" s="4">
        <v>38744.18</v>
      </c>
      <c r="E455" s="5"/>
      <c r="F455" s="5"/>
      <c r="G455" s="54">
        <f>C455</f>
        <v>41204.04</v>
      </c>
    </row>
    <row r="456" spans="1:7" ht="13.5" thickBot="1">
      <c r="A456" s="16" t="s">
        <v>23</v>
      </c>
      <c r="B456" s="17"/>
      <c r="C456" s="18">
        <f>SUM(C449:C455)</f>
        <v>269381.51999999996</v>
      </c>
      <c r="D456" s="18">
        <f>SUM(D449:D455)</f>
        <v>253603.26</v>
      </c>
      <c r="E456" s="38" t="s">
        <v>139</v>
      </c>
      <c r="F456" s="19"/>
      <c r="G456" s="20">
        <f>SUM(G453:G455)</f>
        <v>228234.04</v>
      </c>
    </row>
    <row r="457" spans="1:7" ht="12.75">
      <c r="A457" s="74" t="s">
        <v>270</v>
      </c>
      <c r="B457" s="6"/>
      <c r="C457" s="11" t="s">
        <v>272</v>
      </c>
      <c r="D457" s="71" t="s">
        <v>273</v>
      </c>
      <c r="E457" s="72"/>
      <c r="F457" s="127" t="s">
        <v>271</v>
      </c>
      <c r="G457" s="128"/>
    </row>
    <row r="458" spans="1:7" ht="12.75">
      <c r="A458" s="14" t="s">
        <v>274</v>
      </c>
      <c r="B458" s="6"/>
      <c r="C458" s="51">
        <v>386969.66</v>
      </c>
      <c r="D458" s="51">
        <v>355294.75</v>
      </c>
      <c r="E458" s="72"/>
      <c r="F458" s="5"/>
      <c r="G458" s="54">
        <f>D458</f>
        <v>355294.75</v>
      </c>
    </row>
    <row r="459" spans="1:7" ht="12.75">
      <c r="A459" s="14" t="s">
        <v>275</v>
      </c>
      <c r="B459" s="6"/>
      <c r="C459" s="51">
        <v>1883.04</v>
      </c>
      <c r="D459" s="51">
        <v>1224.08</v>
      </c>
      <c r="E459" s="72"/>
      <c r="F459" s="5"/>
      <c r="G459" s="54">
        <f>D459</f>
        <v>1224.08</v>
      </c>
    </row>
    <row r="460" spans="1:7" ht="12.75">
      <c r="A460" s="75" t="s">
        <v>276</v>
      </c>
      <c r="B460" s="6"/>
      <c r="C460" s="51">
        <v>1883.04</v>
      </c>
      <c r="D460" s="51">
        <v>1224.08</v>
      </c>
      <c r="E460" s="72"/>
      <c r="F460" s="5"/>
      <c r="G460" s="54">
        <f>D460</f>
        <v>1224.08</v>
      </c>
    </row>
    <row r="461" spans="1:7" ht="13.5" thickBot="1">
      <c r="A461" s="76" t="s">
        <v>278</v>
      </c>
      <c r="B461" s="17"/>
      <c r="C461" s="18">
        <f>SUM(C458:C460)</f>
        <v>390735.73999999993</v>
      </c>
      <c r="D461" s="18">
        <f>SUM(D458:D460)</f>
        <v>357742.91000000003</v>
      </c>
      <c r="E461" s="38"/>
      <c r="F461" s="19"/>
      <c r="G461" s="20">
        <f>SUM(G458:G460)</f>
        <v>357742.91000000003</v>
      </c>
    </row>
    <row r="462" spans="1:7" ht="12.75">
      <c r="A462" s="21"/>
      <c r="B462" s="57"/>
      <c r="C462" s="58"/>
      <c r="D462" s="58"/>
      <c r="E462" s="59"/>
      <c r="F462" s="21"/>
      <c r="G462" s="58"/>
    </row>
    <row r="463" spans="1:7" ht="12.75">
      <c r="A463" s="21"/>
      <c r="B463" s="57"/>
      <c r="C463" s="58"/>
      <c r="D463" s="58"/>
      <c r="E463" s="59"/>
      <c r="F463" s="21"/>
      <c r="G463" s="58"/>
    </row>
    <row r="464" spans="1:7" ht="12.75">
      <c r="A464" s="21"/>
      <c r="B464" s="57"/>
      <c r="C464" s="58"/>
      <c r="D464" s="58"/>
      <c r="E464" s="59"/>
      <c r="F464" s="21"/>
      <c r="G464" s="58"/>
    </row>
    <row r="465" spans="1:7" ht="12.75">
      <c r="A465" s="21"/>
      <c r="B465" s="57"/>
      <c r="C465" s="58"/>
      <c r="D465" s="58"/>
      <c r="E465" s="59"/>
      <c r="F465" s="21"/>
      <c r="G465" s="58"/>
    </row>
    <row r="466" spans="1:7" ht="12.75">
      <c r="A466" s="21"/>
      <c r="B466" s="57"/>
      <c r="C466" s="58"/>
      <c r="D466" s="58"/>
      <c r="E466" s="59"/>
      <c r="F466" s="21"/>
      <c r="G466" s="58"/>
    </row>
    <row r="467" spans="1:7" ht="12.75">
      <c r="A467" s="21"/>
      <c r="B467" s="57"/>
      <c r="C467" s="58"/>
      <c r="D467" s="58"/>
      <c r="E467" s="59"/>
      <c r="F467" s="21"/>
      <c r="G467" s="58"/>
    </row>
    <row r="468" ht="12.75">
      <c r="B468" s="3"/>
    </row>
    <row r="469" spans="1:4" ht="12.75">
      <c r="A469" s="8" t="s">
        <v>85</v>
      </c>
      <c r="B469" s="12"/>
      <c r="C469" s="3"/>
      <c r="D469" s="3"/>
    </row>
    <row r="470" spans="1:3" ht="18.75" customHeight="1" thickBot="1">
      <c r="A470" t="s">
        <v>142</v>
      </c>
      <c r="B470" s="56">
        <v>647.77</v>
      </c>
      <c r="C470" t="s">
        <v>262</v>
      </c>
    </row>
    <row r="471" spans="1:7" ht="12.75" customHeight="1">
      <c r="A471" s="136" t="s">
        <v>12</v>
      </c>
      <c r="B471" s="133" t="s">
        <v>137</v>
      </c>
      <c r="C471" s="133" t="s">
        <v>268</v>
      </c>
      <c r="D471" s="133" t="s">
        <v>269</v>
      </c>
      <c r="E471" s="10" t="s">
        <v>0</v>
      </c>
      <c r="F471" s="129" t="s">
        <v>9</v>
      </c>
      <c r="G471" s="130"/>
    </row>
    <row r="472" spans="1:7" ht="40.5" customHeight="1" thickBot="1">
      <c r="A472" s="137"/>
      <c r="B472" s="134"/>
      <c r="C472" s="134"/>
      <c r="D472" s="135"/>
      <c r="E472" s="2"/>
      <c r="F472" s="23" t="s">
        <v>10</v>
      </c>
      <c r="G472" s="24" t="s">
        <v>11</v>
      </c>
    </row>
    <row r="473" spans="1:7" ht="12.75">
      <c r="A473" s="143" t="s">
        <v>14</v>
      </c>
      <c r="B473" s="140">
        <v>26600</v>
      </c>
      <c r="C473" s="149">
        <v>34124.52</v>
      </c>
      <c r="D473" s="149">
        <v>33879.39</v>
      </c>
      <c r="E473" s="29" t="s">
        <v>45</v>
      </c>
      <c r="F473" s="30" t="s">
        <v>86</v>
      </c>
      <c r="G473" s="31">
        <v>1864</v>
      </c>
    </row>
    <row r="474" spans="1:7" ht="12.75">
      <c r="A474" s="144"/>
      <c r="B474" s="141"/>
      <c r="C474" s="150"/>
      <c r="D474" s="150"/>
      <c r="E474" s="26" t="s">
        <v>15</v>
      </c>
      <c r="F474" s="28" t="s">
        <v>309</v>
      </c>
      <c r="G474" s="85">
        <v>15283</v>
      </c>
    </row>
    <row r="475" spans="1:7" ht="25.5">
      <c r="A475" s="144"/>
      <c r="B475" s="141"/>
      <c r="C475" s="150"/>
      <c r="D475" s="150"/>
      <c r="E475" s="7" t="s">
        <v>19</v>
      </c>
      <c r="F475" s="28" t="s">
        <v>1</v>
      </c>
      <c r="G475" s="85">
        <v>270</v>
      </c>
    </row>
    <row r="476" spans="1:7" ht="12.75">
      <c r="A476" s="144"/>
      <c r="B476" s="141"/>
      <c r="C476" s="150"/>
      <c r="D476" s="150"/>
      <c r="E476" s="5" t="s">
        <v>71</v>
      </c>
      <c r="F476" s="5" t="s">
        <v>1</v>
      </c>
      <c r="G476" s="22">
        <v>269</v>
      </c>
    </row>
    <row r="477" spans="1:8" ht="13.5" thickBot="1">
      <c r="A477" s="145"/>
      <c r="B477" s="142"/>
      <c r="C477" s="151"/>
      <c r="D477" s="151"/>
      <c r="E477" s="17" t="s">
        <v>138</v>
      </c>
      <c r="F477" s="19"/>
      <c r="G477" s="20">
        <f>SUM(G473:G476)</f>
        <v>17686</v>
      </c>
      <c r="H477" s="3"/>
    </row>
    <row r="478" spans="1:7" ht="12.75">
      <c r="A478" s="25" t="s">
        <v>21</v>
      </c>
      <c r="B478" s="26"/>
      <c r="C478" s="27">
        <v>102762.36</v>
      </c>
      <c r="D478" s="27">
        <v>102025.96</v>
      </c>
      <c r="E478" s="28"/>
      <c r="F478" s="28"/>
      <c r="G478" s="36">
        <v>163873</v>
      </c>
    </row>
    <row r="479" spans="1:7" ht="12.75">
      <c r="A479" s="14" t="s">
        <v>22</v>
      </c>
      <c r="B479" s="6"/>
      <c r="C479" s="4">
        <v>24718.8</v>
      </c>
      <c r="D479" s="4">
        <v>24541.9</v>
      </c>
      <c r="E479" s="5"/>
      <c r="F479" s="5"/>
      <c r="G479" s="54">
        <f>C479</f>
        <v>24718.8</v>
      </c>
    </row>
    <row r="480" spans="1:7" ht="13.5" thickBot="1">
      <c r="A480" s="16" t="s">
        <v>23</v>
      </c>
      <c r="B480" s="17"/>
      <c r="C480" s="18">
        <f>SUM(C473:C479)</f>
        <v>161605.68</v>
      </c>
      <c r="D480" s="18">
        <f>SUM(D473:D479)</f>
        <v>160447.25</v>
      </c>
      <c r="E480" s="38" t="s">
        <v>139</v>
      </c>
      <c r="F480" s="19"/>
      <c r="G480" s="20">
        <f>SUM(G477:G479)</f>
        <v>206277.8</v>
      </c>
    </row>
    <row r="481" spans="1:7" ht="12.75">
      <c r="A481" s="74" t="s">
        <v>270</v>
      </c>
      <c r="B481" s="6"/>
      <c r="C481" s="11" t="s">
        <v>272</v>
      </c>
      <c r="D481" s="71" t="s">
        <v>273</v>
      </c>
      <c r="E481" s="72"/>
      <c r="F481" s="127" t="s">
        <v>271</v>
      </c>
      <c r="G481" s="128"/>
    </row>
    <row r="482" spans="1:7" ht="12.75">
      <c r="A482" s="14" t="s">
        <v>274</v>
      </c>
      <c r="B482" s="6"/>
      <c r="C482" s="51">
        <f>254305.12+27899.46</f>
        <v>282204.58</v>
      </c>
      <c r="D482" s="51">
        <f>247235.33+27899.46</f>
        <v>275134.79</v>
      </c>
      <c r="E482" s="72"/>
      <c r="F482" s="5"/>
      <c r="G482" s="54">
        <f>D482</f>
        <v>275134.79</v>
      </c>
    </row>
    <row r="483" spans="1:7" ht="12.75">
      <c r="A483" s="14" t="s">
        <v>275</v>
      </c>
      <c r="B483" s="6"/>
      <c r="C483" s="51">
        <v>87668.67</v>
      </c>
      <c r="D483" s="51">
        <v>84025.62</v>
      </c>
      <c r="E483" s="72"/>
      <c r="F483" s="5"/>
      <c r="G483" s="54">
        <f>D483</f>
        <v>84025.62</v>
      </c>
    </row>
    <row r="484" spans="1:7" ht="12.75">
      <c r="A484" s="75" t="s">
        <v>276</v>
      </c>
      <c r="B484" s="6"/>
      <c r="C484" s="51">
        <v>56968.29</v>
      </c>
      <c r="D484" s="51">
        <v>56811.58</v>
      </c>
      <c r="E484" s="72"/>
      <c r="F484" s="5"/>
      <c r="G484" s="54">
        <f>D484</f>
        <v>56811.58</v>
      </c>
    </row>
    <row r="485" spans="1:7" ht="13.5" thickBot="1">
      <c r="A485" s="76" t="s">
        <v>278</v>
      </c>
      <c r="B485" s="17"/>
      <c r="C485" s="18">
        <f>SUM(C482:C484)</f>
        <v>426841.54</v>
      </c>
      <c r="D485" s="18">
        <f>SUM(D482:D484)</f>
        <v>415971.99</v>
      </c>
      <c r="E485" s="38"/>
      <c r="F485" s="19"/>
      <c r="G485" s="20">
        <f>SUM(G482:G484)</f>
        <v>415971.99</v>
      </c>
    </row>
    <row r="486" spans="1:7" ht="12.75">
      <c r="A486" s="21"/>
      <c r="B486" s="57"/>
      <c r="C486" s="58"/>
      <c r="D486" s="58"/>
      <c r="E486" s="59"/>
      <c r="F486" s="21"/>
      <c r="G486" s="58"/>
    </row>
    <row r="487" spans="1:7" ht="12.75">
      <c r="A487" s="21"/>
      <c r="B487" s="57"/>
      <c r="C487" s="58"/>
      <c r="D487" s="58"/>
      <c r="E487" s="59"/>
      <c r="F487" s="21"/>
      <c r="G487" s="58"/>
    </row>
    <row r="488" spans="1:7" ht="12.75">
      <c r="A488" s="21"/>
      <c r="B488" s="57"/>
      <c r="C488" s="58"/>
      <c r="D488" s="58"/>
      <c r="E488" s="59"/>
      <c r="F488" s="21"/>
      <c r="G488" s="58"/>
    </row>
    <row r="489" spans="1:7" ht="12.75">
      <c r="A489" s="21"/>
      <c r="B489" s="57"/>
      <c r="C489" s="58"/>
      <c r="D489" s="58"/>
      <c r="E489" s="59"/>
      <c r="F489" s="21"/>
      <c r="G489" s="58"/>
    </row>
    <row r="490" spans="1:7" ht="12.75">
      <c r="A490" s="21"/>
      <c r="B490" s="57"/>
      <c r="C490" s="58"/>
      <c r="D490" s="58"/>
      <c r="E490" s="59"/>
      <c r="F490" s="21"/>
      <c r="G490" s="58"/>
    </row>
    <row r="491" spans="1:7" ht="12.75">
      <c r="A491" s="21"/>
      <c r="B491" s="57"/>
      <c r="C491" s="58"/>
      <c r="D491" s="58"/>
      <c r="E491" s="59"/>
      <c r="F491" s="21"/>
      <c r="G491" s="58"/>
    </row>
    <row r="492" spans="1:7" ht="12.75">
      <c r="A492" s="21"/>
      <c r="B492" s="57"/>
      <c r="C492" s="58"/>
      <c r="D492" s="58"/>
      <c r="E492" s="59"/>
      <c r="F492" s="21"/>
      <c r="G492" s="58"/>
    </row>
    <row r="493" ht="12.75">
      <c r="B493" s="3"/>
    </row>
    <row r="494" spans="1:4" ht="12.75">
      <c r="A494" s="8" t="s">
        <v>87</v>
      </c>
      <c r="B494" s="12"/>
      <c r="C494" s="3"/>
      <c r="D494" s="3"/>
    </row>
    <row r="495" spans="1:3" ht="12.75">
      <c r="A495" t="s">
        <v>142</v>
      </c>
      <c r="B495" s="56">
        <v>4904.77</v>
      </c>
      <c r="C495" t="s">
        <v>262</v>
      </c>
    </row>
    <row r="496" spans="1:3" ht="13.5" thickBot="1">
      <c r="A496" t="s">
        <v>263</v>
      </c>
      <c r="B496" s="56">
        <v>489.7</v>
      </c>
      <c r="C496" t="s">
        <v>262</v>
      </c>
    </row>
    <row r="497" spans="1:7" ht="12.75" customHeight="1">
      <c r="A497" s="136" t="s">
        <v>12</v>
      </c>
      <c r="B497" s="133" t="s">
        <v>137</v>
      </c>
      <c r="C497" s="133" t="s">
        <v>268</v>
      </c>
      <c r="D497" s="133" t="s">
        <v>269</v>
      </c>
      <c r="E497" s="10" t="s">
        <v>0</v>
      </c>
      <c r="F497" s="129" t="s">
        <v>9</v>
      </c>
      <c r="G497" s="130"/>
    </row>
    <row r="498" spans="1:7" ht="26.25" customHeight="1" thickBot="1">
      <c r="A498" s="137"/>
      <c r="B498" s="134"/>
      <c r="C498" s="134"/>
      <c r="D498" s="135"/>
      <c r="E498" s="2"/>
      <c r="F498" s="23" t="s">
        <v>10</v>
      </c>
      <c r="G498" s="24" t="s">
        <v>11</v>
      </c>
    </row>
    <row r="499" spans="1:7" ht="25.5">
      <c r="A499" s="143" t="s">
        <v>14</v>
      </c>
      <c r="B499" s="140">
        <v>112000</v>
      </c>
      <c r="C499" s="149">
        <f>258390.33+25797.36</f>
        <v>284187.69</v>
      </c>
      <c r="D499" s="149">
        <f>220930.73+26105.72</f>
        <v>247036.45</v>
      </c>
      <c r="E499" s="40" t="s">
        <v>88</v>
      </c>
      <c r="F499" s="30" t="s">
        <v>1</v>
      </c>
      <c r="G499" s="31">
        <v>14998</v>
      </c>
    </row>
    <row r="500" spans="1:7" ht="12.75">
      <c r="A500" s="144"/>
      <c r="B500" s="141"/>
      <c r="C500" s="150"/>
      <c r="D500" s="150"/>
      <c r="E500" s="6" t="s">
        <v>5</v>
      </c>
      <c r="F500" s="5" t="s">
        <v>1</v>
      </c>
      <c r="G500" s="22">
        <f>689+1225</f>
        <v>1914</v>
      </c>
    </row>
    <row r="501" spans="1:7" ht="37.5" customHeight="1">
      <c r="A501" s="144"/>
      <c r="B501" s="141"/>
      <c r="C501" s="150"/>
      <c r="D501" s="150"/>
      <c r="E501" s="9" t="s">
        <v>140</v>
      </c>
      <c r="F501" s="5" t="s">
        <v>89</v>
      </c>
      <c r="G501" s="22">
        <v>4465</v>
      </c>
    </row>
    <row r="502" spans="1:7" ht="12.75">
      <c r="A502" s="144"/>
      <c r="B502" s="141"/>
      <c r="C502" s="150"/>
      <c r="D502" s="150"/>
      <c r="E502" s="9" t="s">
        <v>59</v>
      </c>
      <c r="F502" s="5" t="s">
        <v>90</v>
      </c>
      <c r="G502" s="22">
        <v>1666</v>
      </c>
    </row>
    <row r="503" spans="1:7" ht="12.75">
      <c r="A503" s="144"/>
      <c r="B503" s="141"/>
      <c r="C503" s="150"/>
      <c r="D503" s="150"/>
      <c r="E503" s="9" t="s">
        <v>77</v>
      </c>
      <c r="F503" s="5" t="s">
        <v>78</v>
      </c>
      <c r="G503" s="22">
        <v>2941</v>
      </c>
    </row>
    <row r="504" spans="1:7" ht="12.75">
      <c r="A504" s="144"/>
      <c r="B504" s="141"/>
      <c r="C504" s="150"/>
      <c r="D504" s="150"/>
      <c r="E504" s="9" t="s">
        <v>91</v>
      </c>
      <c r="F504" s="5" t="s">
        <v>1</v>
      </c>
      <c r="G504" s="22">
        <v>632</v>
      </c>
    </row>
    <row r="505" spans="1:7" ht="12.75">
      <c r="A505" s="144"/>
      <c r="B505" s="141"/>
      <c r="C505" s="150"/>
      <c r="D505" s="150"/>
      <c r="E505" s="5" t="s">
        <v>17</v>
      </c>
      <c r="F505" s="5" t="s">
        <v>39</v>
      </c>
      <c r="G505" s="22">
        <v>1531</v>
      </c>
    </row>
    <row r="506" spans="1:7" ht="12.75">
      <c r="A506" s="144"/>
      <c r="B506" s="141"/>
      <c r="C506" s="150"/>
      <c r="D506" s="150"/>
      <c r="E506" s="5" t="s">
        <v>71</v>
      </c>
      <c r="F506" s="5" t="s">
        <v>214</v>
      </c>
      <c r="G506" s="22">
        <v>8106</v>
      </c>
    </row>
    <row r="507" spans="1:9" ht="13.5" thickBot="1">
      <c r="A507" s="145"/>
      <c r="B507" s="142"/>
      <c r="C507" s="151"/>
      <c r="D507" s="151"/>
      <c r="E507" s="17" t="s">
        <v>138</v>
      </c>
      <c r="F507" s="19"/>
      <c r="G507" s="20">
        <f>SUM(G499:G506)</f>
        <v>36253</v>
      </c>
      <c r="H507" s="3"/>
      <c r="I507" s="3"/>
    </row>
    <row r="508" spans="1:8" ht="12.75">
      <c r="A508" s="25" t="s">
        <v>21</v>
      </c>
      <c r="B508" s="26"/>
      <c r="C508" s="95">
        <f>776661.86+72103.56</f>
        <v>848765.4199999999</v>
      </c>
      <c r="D508" s="95">
        <f>667843.98+72962.76</f>
        <v>740806.74</v>
      </c>
      <c r="E508" s="96"/>
      <c r="F508" s="96"/>
      <c r="G508" s="97">
        <v>722401</v>
      </c>
      <c r="H508" s="3"/>
    </row>
    <row r="509" spans="1:7" ht="12.75">
      <c r="A509" s="14" t="s">
        <v>22</v>
      </c>
      <c r="B509" s="6"/>
      <c r="C509" s="4">
        <v>187231.59</v>
      </c>
      <c r="D509" s="4">
        <v>156093.92</v>
      </c>
      <c r="E509" s="5"/>
      <c r="F509" s="5"/>
      <c r="G509" s="54">
        <f>C509</f>
        <v>187231.59</v>
      </c>
    </row>
    <row r="510" spans="1:7" ht="13.5" thickBot="1">
      <c r="A510" s="16" t="s">
        <v>23</v>
      </c>
      <c r="B510" s="17"/>
      <c r="C510" s="98">
        <f>SUM(C499:C509)</f>
        <v>1320184.7</v>
      </c>
      <c r="D510" s="98">
        <f>SUM(D499:D509)</f>
        <v>1143937.1099999999</v>
      </c>
      <c r="E510" s="99" t="s">
        <v>139</v>
      </c>
      <c r="F510" s="100"/>
      <c r="G510" s="101">
        <f>SUM(G507:G509)</f>
        <v>945885.59</v>
      </c>
    </row>
    <row r="511" spans="1:7" ht="12.75">
      <c r="A511" s="74" t="s">
        <v>270</v>
      </c>
      <c r="B511" s="6"/>
      <c r="C511" s="11" t="s">
        <v>272</v>
      </c>
      <c r="D511" s="71" t="s">
        <v>273</v>
      </c>
      <c r="E511" s="72"/>
      <c r="F511" s="127" t="s">
        <v>271</v>
      </c>
      <c r="G511" s="128"/>
    </row>
    <row r="512" spans="1:7" ht="12.75">
      <c r="A512" s="14" t="s">
        <v>274</v>
      </c>
      <c r="B512" s="6"/>
      <c r="C512" s="51">
        <v>1363527.4</v>
      </c>
      <c r="D512" s="51">
        <v>1198116.129</v>
      </c>
      <c r="E512" s="72"/>
      <c r="F512" s="5"/>
      <c r="G512" s="54">
        <f>D512</f>
        <v>1198116.129</v>
      </c>
    </row>
    <row r="513" spans="1:7" ht="12.75">
      <c r="A513" s="14" t="s">
        <v>275</v>
      </c>
      <c r="B513" s="6"/>
      <c r="C513" s="51">
        <v>947142.49</v>
      </c>
      <c r="D513" s="51">
        <v>759253.75</v>
      </c>
      <c r="E513" s="72"/>
      <c r="F513" s="5"/>
      <c r="G513" s="54">
        <f>D513</f>
        <v>759253.75</v>
      </c>
    </row>
    <row r="514" spans="1:7" ht="12.75">
      <c r="A514" s="75" t="s">
        <v>276</v>
      </c>
      <c r="B514" s="6"/>
      <c r="C514" s="51">
        <v>32649.45</v>
      </c>
      <c r="D514" s="51">
        <v>21830.48</v>
      </c>
      <c r="E514" s="72"/>
      <c r="F514" s="5"/>
      <c r="G514" s="54">
        <f>D514</f>
        <v>21830.48</v>
      </c>
    </row>
    <row r="515" spans="1:7" ht="13.5" thickBot="1">
      <c r="A515" s="76" t="s">
        <v>278</v>
      </c>
      <c r="B515" s="17"/>
      <c r="C515" s="18">
        <f>SUM(C512:C514)</f>
        <v>2343319.34</v>
      </c>
      <c r="D515" s="18">
        <f>SUM(D512:D514)</f>
        <v>1979200.359</v>
      </c>
      <c r="E515" s="38"/>
      <c r="F515" s="19"/>
      <c r="G515" s="20">
        <f>SUM(G512:G514)</f>
        <v>1979200.359</v>
      </c>
    </row>
    <row r="516" spans="1:7" ht="12.75">
      <c r="A516" s="21"/>
      <c r="B516" s="57"/>
      <c r="C516" s="58"/>
      <c r="D516" s="58"/>
      <c r="E516" s="59"/>
      <c r="F516" s="21"/>
      <c r="G516" s="58"/>
    </row>
    <row r="517" spans="1:7" ht="12.75">
      <c r="A517" s="21"/>
      <c r="B517" s="57"/>
      <c r="C517" s="58"/>
      <c r="D517" s="58"/>
      <c r="E517" s="59"/>
      <c r="F517" s="21"/>
      <c r="G517" s="58"/>
    </row>
    <row r="518" spans="1:7" ht="12.75">
      <c r="A518" s="21"/>
      <c r="B518" s="57"/>
      <c r="C518" s="58"/>
      <c r="D518" s="58"/>
      <c r="E518" s="59"/>
      <c r="F518" s="21"/>
      <c r="G518" s="58"/>
    </row>
    <row r="519" spans="1:7" ht="12.75">
      <c r="A519" s="21"/>
      <c r="B519" s="57"/>
      <c r="C519" s="58"/>
      <c r="D519" s="58"/>
      <c r="E519" s="59"/>
      <c r="F519" s="21"/>
      <c r="G519" s="58"/>
    </row>
    <row r="520" spans="1:7" ht="12.75">
      <c r="A520" s="21"/>
      <c r="B520" s="57"/>
      <c r="C520" s="58"/>
      <c r="D520" s="58"/>
      <c r="E520" s="59"/>
      <c r="F520" s="21"/>
      <c r="G520" s="58"/>
    </row>
    <row r="521" spans="1:7" ht="12.75">
      <c r="A521" s="21"/>
      <c r="B521" s="57"/>
      <c r="C521" s="58"/>
      <c r="D521" s="58"/>
      <c r="E521" s="59"/>
      <c r="F521" s="21"/>
      <c r="G521" s="58"/>
    </row>
    <row r="522" spans="1:7" ht="12.75">
      <c r="A522" s="21"/>
      <c r="B522" s="57"/>
      <c r="C522" s="58"/>
      <c r="D522" s="58"/>
      <c r="E522" s="59"/>
      <c r="F522" s="21"/>
      <c r="G522" s="58"/>
    </row>
    <row r="523" spans="1:7" ht="12.75">
      <c r="A523" s="21"/>
      <c r="B523" s="57"/>
      <c r="C523" s="58"/>
      <c r="D523" s="58"/>
      <c r="E523" s="59"/>
      <c r="F523" s="21"/>
      <c r="G523" s="58"/>
    </row>
    <row r="524" spans="1:7" ht="12.75">
      <c r="A524" s="21"/>
      <c r="B524" s="57"/>
      <c r="C524" s="58"/>
      <c r="D524" s="58"/>
      <c r="E524" s="59"/>
      <c r="F524" s="21"/>
      <c r="G524" s="58"/>
    </row>
    <row r="525" spans="1:7" ht="12.75">
      <c r="A525" s="21"/>
      <c r="B525" s="57"/>
      <c r="C525" s="58"/>
      <c r="D525" s="58"/>
      <c r="E525" s="59"/>
      <c r="F525" s="21"/>
      <c r="G525" s="58"/>
    </row>
    <row r="526" spans="1:7" ht="12.75">
      <c r="A526" s="21"/>
      <c r="B526" s="57"/>
      <c r="C526" s="58"/>
      <c r="D526" s="58"/>
      <c r="E526" s="59"/>
      <c r="F526" s="21"/>
      <c r="G526" s="58"/>
    </row>
    <row r="527" spans="1:7" ht="12.75">
      <c r="A527" s="21"/>
      <c r="B527" s="57"/>
      <c r="C527" s="58"/>
      <c r="D527" s="58"/>
      <c r="E527" s="59"/>
      <c r="F527" s="21"/>
      <c r="G527" s="58"/>
    </row>
    <row r="528" spans="1:7" ht="12.75">
      <c r="A528" s="21"/>
      <c r="B528" s="57"/>
      <c r="C528" s="58"/>
      <c r="D528" s="58"/>
      <c r="E528" s="59"/>
      <c r="F528" s="21"/>
      <c r="G528" s="58"/>
    </row>
    <row r="529" spans="1:7" ht="12.75">
      <c r="A529" s="21"/>
      <c r="B529" s="57"/>
      <c r="C529" s="58"/>
      <c r="D529" s="58"/>
      <c r="E529" s="59"/>
      <c r="F529" s="21"/>
      <c r="G529" s="58"/>
    </row>
    <row r="530" spans="1:7" ht="12.75">
      <c r="A530" s="21"/>
      <c r="B530" s="57"/>
      <c r="C530" s="58"/>
      <c r="D530" s="58"/>
      <c r="E530" s="59"/>
      <c r="F530" s="21"/>
      <c r="G530" s="58"/>
    </row>
    <row r="531" spans="1:7" ht="12.75">
      <c r="A531" s="21"/>
      <c r="B531" s="57"/>
      <c r="C531" s="58"/>
      <c r="D531" s="58"/>
      <c r="E531" s="59"/>
      <c r="F531" s="21"/>
      <c r="G531" s="58"/>
    </row>
    <row r="532" spans="1:7" ht="12.75">
      <c r="A532" s="21"/>
      <c r="B532" s="57"/>
      <c r="C532" s="58"/>
      <c r="D532" s="58"/>
      <c r="E532" s="59"/>
      <c r="F532" s="21"/>
      <c r="G532" s="58"/>
    </row>
    <row r="533" spans="1:7" ht="12.75">
      <c r="A533" s="21"/>
      <c r="B533" s="57"/>
      <c r="C533" s="58"/>
      <c r="D533" s="58"/>
      <c r="E533" s="59"/>
      <c r="F533" s="21"/>
      <c r="G533" s="58"/>
    </row>
    <row r="534" ht="12.75">
      <c r="B534" s="3"/>
    </row>
    <row r="535" spans="1:4" ht="12.75">
      <c r="A535" s="8" t="s">
        <v>92</v>
      </c>
      <c r="B535" s="12"/>
      <c r="C535" s="3"/>
      <c r="D535" s="3"/>
    </row>
    <row r="536" spans="1:3" ht="13.5" thickBot="1">
      <c r="A536" t="s">
        <v>142</v>
      </c>
      <c r="B536" s="55">
        <v>6163.8</v>
      </c>
      <c r="C536" t="s">
        <v>262</v>
      </c>
    </row>
    <row r="537" spans="1:7" ht="12.75" customHeight="1">
      <c r="A537" s="136" t="s">
        <v>12</v>
      </c>
      <c r="B537" s="133" t="s">
        <v>137</v>
      </c>
      <c r="C537" s="133" t="s">
        <v>268</v>
      </c>
      <c r="D537" s="133" t="s">
        <v>269</v>
      </c>
      <c r="E537" s="10" t="s">
        <v>0</v>
      </c>
      <c r="F537" s="129" t="s">
        <v>9</v>
      </c>
      <c r="G537" s="130"/>
    </row>
    <row r="538" spans="1:7" ht="45.75" customHeight="1" thickBot="1">
      <c r="A538" s="137"/>
      <c r="B538" s="134"/>
      <c r="C538" s="134"/>
      <c r="D538" s="135"/>
      <c r="E538" s="2"/>
      <c r="F538" s="23" t="s">
        <v>10</v>
      </c>
      <c r="G538" s="24" t="s">
        <v>11</v>
      </c>
    </row>
    <row r="539" spans="1:7" ht="12.75">
      <c r="A539" s="143" t="s">
        <v>14</v>
      </c>
      <c r="B539" s="140">
        <v>250727</v>
      </c>
      <c r="C539" s="149">
        <v>324637.61</v>
      </c>
      <c r="D539" s="149">
        <v>309848.89</v>
      </c>
      <c r="E539" s="29" t="s">
        <v>45</v>
      </c>
      <c r="F539" s="30" t="s">
        <v>103</v>
      </c>
      <c r="G539" s="31">
        <v>16768</v>
      </c>
    </row>
    <row r="540" spans="1:7" ht="12.75">
      <c r="A540" s="144"/>
      <c r="B540" s="141"/>
      <c r="C540" s="150"/>
      <c r="D540" s="150"/>
      <c r="E540" s="26" t="s">
        <v>133</v>
      </c>
      <c r="F540" s="28" t="s">
        <v>283</v>
      </c>
      <c r="G540" s="85">
        <v>2035</v>
      </c>
    </row>
    <row r="541" spans="1:7" ht="12.75">
      <c r="A541" s="144"/>
      <c r="B541" s="141"/>
      <c r="C541" s="150"/>
      <c r="D541" s="150"/>
      <c r="E541" s="6" t="s">
        <v>15</v>
      </c>
      <c r="F541" s="5" t="s">
        <v>93</v>
      </c>
      <c r="G541" s="48">
        <v>98520</v>
      </c>
    </row>
    <row r="542" spans="1:7" ht="25.5">
      <c r="A542" s="144"/>
      <c r="B542" s="141"/>
      <c r="C542" s="150"/>
      <c r="D542" s="150"/>
      <c r="E542" s="11" t="s">
        <v>88</v>
      </c>
      <c r="F542" s="5"/>
      <c r="G542" s="48"/>
    </row>
    <row r="543" spans="1:7" ht="12.75">
      <c r="A543" s="144"/>
      <c r="B543" s="141"/>
      <c r="C543" s="150"/>
      <c r="D543" s="150"/>
      <c r="E543" s="6" t="s">
        <v>5</v>
      </c>
      <c r="F543" s="5" t="s">
        <v>95</v>
      </c>
      <c r="G543" s="48">
        <v>7018</v>
      </c>
    </row>
    <row r="544" spans="1:7" ht="25.5">
      <c r="A544" s="144"/>
      <c r="B544" s="141"/>
      <c r="C544" s="150"/>
      <c r="D544" s="150"/>
      <c r="E544" s="9" t="s">
        <v>96</v>
      </c>
      <c r="F544" s="5" t="s">
        <v>95</v>
      </c>
      <c r="G544" s="48">
        <v>1811</v>
      </c>
    </row>
    <row r="545" spans="1:7" ht="38.25">
      <c r="A545" s="144"/>
      <c r="B545" s="141"/>
      <c r="C545" s="150"/>
      <c r="D545" s="150"/>
      <c r="E545" s="9" t="s">
        <v>97</v>
      </c>
      <c r="F545" s="5" t="s">
        <v>310</v>
      </c>
      <c r="G545" s="48">
        <v>14734</v>
      </c>
    </row>
    <row r="546" spans="1:7" ht="12.75">
      <c r="A546" s="144"/>
      <c r="B546" s="141"/>
      <c r="C546" s="150"/>
      <c r="D546" s="150"/>
      <c r="E546" s="9" t="s">
        <v>59</v>
      </c>
      <c r="F546" s="5" t="s">
        <v>98</v>
      </c>
      <c r="G546" s="48">
        <v>8734</v>
      </c>
    </row>
    <row r="547" spans="1:7" ht="12.75">
      <c r="A547" s="144"/>
      <c r="B547" s="141"/>
      <c r="C547" s="150"/>
      <c r="D547" s="150"/>
      <c r="E547" s="9" t="s">
        <v>99</v>
      </c>
      <c r="F547" s="5" t="s">
        <v>100</v>
      </c>
      <c r="G547" s="48">
        <v>47810</v>
      </c>
    </row>
    <row r="548" spans="1:7" ht="12.75">
      <c r="A548" s="144"/>
      <c r="B548" s="141"/>
      <c r="C548" s="150"/>
      <c r="D548" s="150"/>
      <c r="E548" s="5" t="s">
        <v>17</v>
      </c>
      <c r="F548" s="5" t="s">
        <v>94</v>
      </c>
      <c r="G548" s="48">
        <v>885</v>
      </c>
    </row>
    <row r="549" spans="1:7" ht="25.5">
      <c r="A549" s="144"/>
      <c r="B549" s="141"/>
      <c r="C549" s="150"/>
      <c r="D549" s="150"/>
      <c r="E549" s="7" t="s">
        <v>19</v>
      </c>
      <c r="F549" s="5" t="s">
        <v>101</v>
      </c>
      <c r="G549" s="22">
        <v>414</v>
      </c>
    </row>
    <row r="550" spans="1:7" ht="12.75">
      <c r="A550" s="144"/>
      <c r="B550" s="141"/>
      <c r="C550" s="150"/>
      <c r="D550" s="150"/>
      <c r="E550" s="5" t="s">
        <v>71</v>
      </c>
      <c r="F550" s="5" t="s">
        <v>95</v>
      </c>
      <c r="G550" s="22">
        <v>11579</v>
      </c>
    </row>
    <row r="551" spans="1:8" ht="13.5" thickBot="1">
      <c r="A551" s="145"/>
      <c r="B551" s="142"/>
      <c r="C551" s="151"/>
      <c r="D551" s="151"/>
      <c r="E551" s="17" t="s">
        <v>138</v>
      </c>
      <c r="F551" s="19"/>
      <c r="G551" s="20">
        <f>SUM(G539:G550)</f>
        <v>210308</v>
      </c>
      <c r="H551" s="3"/>
    </row>
    <row r="552" spans="1:7" ht="12.75">
      <c r="A552" s="25" t="s">
        <v>21</v>
      </c>
      <c r="B552" s="26"/>
      <c r="C552" s="95">
        <v>977610.26</v>
      </c>
      <c r="D552" s="95">
        <v>941802.25</v>
      </c>
      <c r="E552" s="96"/>
      <c r="F552" s="96"/>
      <c r="G552" s="97">
        <v>888604</v>
      </c>
    </row>
    <row r="553" spans="1:7" ht="12.75">
      <c r="A553" s="14" t="s">
        <v>22</v>
      </c>
      <c r="B553" s="6"/>
      <c r="C553" s="4">
        <v>235157.7</v>
      </c>
      <c r="D553" s="4">
        <v>225589.97</v>
      </c>
      <c r="E553" s="5"/>
      <c r="F553" s="5"/>
      <c r="G553" s="54">
        <f>C553</f>
        <v>235157.7</v>
      </c>
    </row>
    <row r="554" spans="1:7" ht="13.5" thickBot="1">
      <c r="A554" s="16" t="s">
        <v>23</v>
      </c>
      <c r="B554" s="17"/>
      <c r="C554" s="98">
        <f>SUM(C539:C553)</f>
        <v>1537405.57</v>
      </c>
      <c r="D554" s="98">
        <f>SUM(D539:D553)</f>
        <v>1477241.11</v>
      </c>
      <c r="E554" s="99" t="s">
        <v>139</v>
      </c>
      <c r="F554" s="100"/>
      <c r="G554" s="101">
        <f>SUM(G551:G553)</f>
        <v>1334069.7</v>
      </c>
    </row>
    <row r="555" spans="1:7" ht="12.75">
      <c r="A555" s="74" t="s">
        <v>270</v>
      </c>
      <c r="B555" s="6"/>
      <c r="C555" s="11" t="s">
        <v>272</v>
      </c>
      <c r="D555" s="71" t="s">
        <v>273</v>
      </c>
      <c r="E555" s="72"/>
      <c r="F555" s="127" t="s">
        <v>271</v>
      </c>
      <c r="G555" s="128"/>
    </row>
    <row r="556" spans="1:7" ht="12.75">
      <c r="A556" s="14" t="s">
        <v>274</v>
      </c>
      <c r="B556" s="6"/>
      <c r="C556" s="51">
        <v>2264724.85</v>
      </c>
      <c r="D556" s="51">
        <v>2027057.71</v>
      </c>
      <c r="E556" s="72"/>
      <c r="F556" s="5"/>
      <c r="G556" s="54">
        <f>D556</f>
        <v>2027057.71</v>
      </c>
    </row>
    <row r="557" spans="1:7" ht="12.75">
      <c r="A557" s="14" t="s">
        <v>275</v>
      </c>
      <c r="B557" s="6"/>
      <c r="C557" s="51">
        <v>934497.12</v>
      </c>
      <c r="D557" s="51">
        <v>770731.42</v>
      </c>
      <c r="E557" s="72"/>
      <c r="F557" s="5"/>
      <c r="G557" s="54">
        <f>D557</f>
        <v>770731.42</v>
      </c>
    </row>
    <row r="558" spans="1:7" ht="12.75">
      <c r="A558" s="75" t="s">
        <v>276</v>
      </c>
      <c r="B558" s="6"/>
      <c r="C558" s="51">
        <v>19285.58</v>
      </c>
      <c r="D558" s="51">
        <v>10002.09</v>
      </c>
      <c r="E558" s="72"/>
      <c r="F558" s="5"/>
      <c r="G558" s="54">
        <f>D558</f>
        <v>10002.09</v>
      </c>
    </row>
    <row r="559" spans="1:7" ht="13.5" thickBot="1">
      <c r="A559" s="76" t="s">
        <v>278</v>
      </c>
      <c r="B559" s="17"/>
      <c r="C559" s="18">
        <f>SUM(C556:C558)</f>
        <v>3218507.5500000003</v>
      </c>
      <c r="D559" s="18">
        <f>SUM(D556:D558)</f>
        <v>2807791.2199999997</v>
      </c>
      <c r="E559" s="38"/>
      <c r="F559" s="19"/>
      <c r="G559" s="20">
        <f>SUM(G556:G558)</f>
        <v>2807791.2199999997</v>
      </c>
    </row>
    <row r="560" spans="1:7" ht="12.75">
      <c r="A560" s="21"/>
      <c r="B560" s="57"/>
      <c r="C560" s="58"/>
      <c r="D560" s="58"/>
      <c r="E560" s="59"/>
      <c r="F560" s="21"/>
      <c r="G560" s="58"/>
    </row>
    <row r="561" spans="1:7" ht="12.75">
      <c r="A561" s="21"/>
      <c r="B561" s="57"/>
      <c r="C561" s="58"/>
      <c r="D561" s="58"/>
      <c r="E561" s="59"/>
      <c r="F561" s="21"/>
      <c r="G561" s="58"/>
    </row>
    <row r="562" spans="1:7" ht="12.75">
      <c r="A562" s="21"/>
      <c r="B562" s="57"/>
      <c r="C562" s="58"/>
      <c r="D562" s="58"/>
      <c r="E562" s="59"/>
      <c r="F562" s="21"/>
      <c r="G562" s="58"/>
    </row>
    <row r="563" spans="1:7" ht="12.75">
      <c r="A563" s="21"/>
      <c r="B563" s="57"/>
      <c r="C563" s="58"/>
      <c r="D563" s="58"/>
      <c r="E563" s="59"/>
      <c r="F563" s="21"/>
      <c r="G563" s="58"/>
    </row>
    <row r="564" spans="1:7" ht="12.75">
      <c r="A564" s="21"/>
      <c r="B564" s="57"/>
      <c r="C564" s="58"/>
      <c r="D564" s="58"/>
      <c r="E564" s="59"/>
      <c r="F564" s="21"/>
      <c r="G564" s="58"/>
    </row>
    <row r="565" spans="1:7" ht="12.75">
      <c r="A565" s="21"/>
      <c r="B565" s="57"/>
      <c r="C565" s="58"/>
      <c r="D565" s="58"/>
      <c r="E565" s="59"/>
      <c r="F565" s="21"/>
      <c r="G565" s="58"/>
    </row>
    <row r="566" spans="1:7" ht="12.75">
      <c r="A566" s="21"/>
      <c r="B566" s="57"/>
      <c r="C566" s="58"/>
      <c r="D566" s="58"/>
      <c r="E566" s="59"/>
      <c r="F566" s="21"/>
      <c r="G566" s="58"/>
    </row>
    <row r="567" spans="1:7" ht="12.75">
      <c r="A567" s="21"/>
      <c r="B567" s="57"/>
      <c r="C567" s="58"/>
      <c r="D567" s="58"/>
      <c r="E567" s="59"/>
      <c r="F567" s="21"/>
      <c r="G567" s="58"/>
    </row>
    <row r="568" spans="1:7" ht="12.75">
      <c r="A568" s="21"/>
      <c r="B568" s="57"/>
      <c r="C568" s="58"/>
      <c r="D568" s="58"/>
      <c r="E568" s="59"/>
      <c r="F568" s="21"/>
      <c r="G568" s="58"/>
    </row>
    <row r="569" spans="1:7" ht="12.75">
      <c r="A569" s="21"/>
      <c r="B569" s="57"/>
      <c r="C569" s="58"/>
      <c r="D569" s="58"/>
      <c r="E569" s="59"/>
      <c r="F569" s="21"/>
      <c r="G569" s="58"/>
    </row>
    <row r="570" spans="1:7" ht="12.75">
      <c r="A570" s="21"/>
      <c r="B570" s="57"/>
      <c r="C570" s="58"/>
      <c r="D570" s="58"/>
      <c r="E570" s="59"/>
      <c r="F570" s="21"/>
      <c r="G570" s="58"/>
    </row>
    <row r="571" spans="1:7" ht="12.75">
      <c r="A571" s="21"/>
      <c r="B571" s="57"/>
      <c r="C571" s="58"/>
      <c r="D571" s="58"/>
      <c r="E571" s="59"/>
      <c r="F571" s="21"/>
      <c r="G571" s="58"/>
    </row>
    <row r="572" spans="1:7" ht="12.75">
      <c r="A572" s="21"/>
      <c r="B572" s="57"/>
      <c r="C572" s="58"/>
      <c r="D572" s="58"/>
      <c r="E572" s="59"/>
      <c r="F572" s="21"/>
      <c r="G572" s="58"/>
    </row>
    <row r="573" spans="1:7" ht="12.75">
      <c r="A573" s="21"/>
      <c r="B573" s="57"/>
      <c r="C573" s="58"/>
      <c r="D573" s="58"/>
      <c r="E573" s="59"/>
      <c r="F573" s="21"/>
      <c r="G573" s="58"/>
    </row>
    <row r="574" spans="1:4" ht="12.75">
      <c r="A574" s="8" t="s">
        <v>104</v>
      </c>
      <c r="B574" s="12"/>
      <c r="C574" s="3"/>
      <c r="D574" s="3"/>
    </row>
    <row r="575" spans="1:3" ht="12.75" customHeight="1">
      <c r="A575" t="s">
        <v>142</v>
      </c>
      <c r="B575" s="56">
        <v>6169.52</v>
      </c>
      <c r="C575" t="s">
        <v>262</v>
      </c>
    </row>
    <row r="576" spans="1:3" ht="12.75" customHeight="1" thickBot="1">
      <c r="A576" t="s">
        <v>263</v>
      </c>
      <c r="B576" s="56">
        <v>17.2</v>
      </c>
      <c r="C576" t="s">
        <v>262</v>
      </c>
    </row>
    <row r="577" spans="1:7" ht="12.75" customHeight="1">
      <c r="A577" s="136" t="s">
        <v>12</v>
      </c>
      <c r="B577" s="133" t="s">
        <v>137</v>
      </c>
      <c r="C577" s="133" t="s">
        <v>268</v>
      </c>
      <c r="D577" s="133" t="s">
        <v>269</v>
      </c>
      <c r="E577" s="10" t="s">
        <v>0</v>
      </c>
      <c r="F577" s="129" t="s">
        <v>9</v>
      </c>
      <c r="G577" s="130"/>
    </row>
    <row r="578" spans="1:7" ht="42" customHeight="1" thickBot="1">
      <c r="A578" s="137"/>
      <c r="B578" s="134"/>
      <c r="C578" s="134"/>
      <c r="D578" s="135"/>
      <c r="E578" s="2"/>
      <c r="F578" s="23" t="s">
        <v>10</v>
      </c>
      <c r="G578" s="24" t="s">
        <v>11</v>
      </c>
    </row>
    <row r="579" spans="1:7" ht="12.75">
      <c r="A579" s="143" t="s">
        <v>14</v>
      </c>
      <c r="B579" s="140">
        <v>250500</v>
      </c>
      <c r="C579" s="149">
        <f>906.12+325023.1</f>
        <v>325929.22</v>
      </c>
      <c r="D579" s="149">
        <f>604.08+306656.54</f>
        <v>307260.62</v>
      </c>
      <c r="E579" s="29" t="s">
        <v>45</v>
      </c>
      <c r="F579" s="30" t="s">
        <v>105</v>
      </c>
      <c r="G579" s="31">
        <v>12185</v>
      </c>
    </row>
    <row r="580" spans="1:7" ht="12.75">
      <c r="A580" s="144"/>
      <c r="B580" s="141"/>
      <c r="C580" s="150"/>
      <c r="D580" s="150"/>
      <c r="E580" s="6" t="s">
        <v>5</v>
      </c>
      <c r="F580" s="5" t="s">
        <v>94</v>
      </c>
      <c r="G580" s="22">
        <v>3477</v>
      </c>
    </row>
    <row r="581" spans="1:7" ht="12.75">
      <c r="A581" s="144"/>
      <c r="B581" s="141"/>
      <c r="C581" s="150"/>
      <c r="D581" s="150"/>
      <c r="E581" s="6" t="s">
        <v>106</v>
      </c>
      <c r="F581" s="5" t="s">
        <v>60</v>
      </c>
      <c r="G581" s="22">
        <v>61785</v>
      </c>
    </row>
    <row r="582" spans="1:7" ht="38.25">
      <c r="A582" s="144"/>
      <c r="B582" s="141"/>
      <c r="C582" s="150"/>
      <c r="D582" s="150"/>
      <c r="E582" s="9" t="s">
        <v>189</v>
      </c>
      <c r="F582" s="5" t="s">
        <v>37</v>
      </c>
      <c r="G582" s="22">
        <v>2352</v>
      </c>
    </row>
    <row r="583" spans="1:7" ht="12.75">
      <c r="A583" s="144"/>
      <c r="B583" s="141"/>
      <c r="C583" s="150"/>
      <c r="D583" s="150"/>
      <c r="E583" s="9" t="s">
        <v>59</v>
      </c>
      <c r="F583" s="5" t="s">
        <v>98</v>
      </c>
      <c r="G583" s="22">
        <v>4274</v>
      </c>
    </row>
    <row r="584" spans="1:7" ht="12.75">
      <c r="A584" s="144"/>
      <c r="B584" s="141"/>
      <c r="C584" s="150"/>
      <c r="D584" s="150"/>
      <c r="E584" s="9" t="s">
        <v>77</v>
      </c>
      <c r="F584" s="5" t="s">
        <v>107</v>
      </c>
      <c r="G584" s="22">
        <v>27355</v>
      </c>
    </row>
    <row r="585" spans="1:7" ht="12.75">
      <c r="A585" s="144"/>
      <c r="B585" s="141"/>
      <c r="C585" s="150"/>
      <c r="D585" s="150"/>
      <c r="E585" s="9" t="s">
        <v>31</v>
      </c>
      <c r="F585" s="5" t="s">
        <v>311</v>
      </c>
      <c r="G585" s="22">
        <v>9109</v>
      </c>
    </row>
    <row r="586" spans="1:7" ht="12.75">
      <c r="A586" s="144"/>
      <c r="B586" s="141"/>
      <c r="C586" s="150"/>
      <c r="D586" s="150"/>
      <c r="E586" s="5" t="s">
        <v>17</v>
      </c>
      <c r="F586" s="5" t="s">
        <v>109</v>
      </c>
      <c r="G586" s="22">
        <v>5169</v>
      </c>
    </row>
    <row r="587" spans="1:7" ht="12.75">
      <c r="A587" s="144"/>
      <c r="B587" s="141"/>
      <c r="C587" s="150"/>
      <c r="D587" s="150"/>
      <c r="E587" s="5" t="s">
        <v>110</v>
      </c>
      <c r="F587" s="5" t="s">
        <v>111</v>
      </c>
      <c r="G587" s="22">
        <v>5246</v>
      </c>
    </row>
    <row r="588" spans="1:7" ht="25.5">
      <c r="A588" s="144"/>
      <c r="B588" s="141"/>
      <c r="C588" s="150"/>
      <c r="D588" s="150"/>
      <c r="E588" s="7" t="s">
        <v>19</v>
      </c>
      <c r="F588" s="5" t="s">
        <v>112</v>
      </c>
      <c r="G588" s="22">
        <v>1089</v>
      </c>
    </row>
    <row r="589" spans="1:7" ht="12.75">
      <c r="A589" s="144"/>
      <c r="B589" s="141"/>
      <c r="C589" s="150"/>
      <c r="D589" s="150"/>
      <c r="E589" s="5" t="s">
        <v>71</v>
      </c>
      <c r="F589" s="5" t="s">
        <v>118</v>
      </c>
      <c r="G589" s="22">
        <v>25397</v>
      </c>
    </row>
    <row r="590" spans="1:9" ht="13.5" thickBot="1">
      <c r="A590" s="145"/>
      <c r="B590" s="142"/>
      <c r="C590" s="151"/>
      <c r="D590" s="151"/>
      <c r="E590" s="17" t="s">
        <v>138</v>
      </c>
      <c r="F590" s="19"/>
      <c r="G590" s="20">
        <f>SUM(G579:G589)</f>
        <v>157438</v>
      </c>
      <c r="H590" s="3"/>
      <c r="I590" s="3"/>
    </row>
    <row r="591" spans="1:8" ht="12.75">
      <c r="A591" s="25" t="s">
        <v>21</v>
      </c>
      <c r="B591" s="26"/>
      <c r="C591" s="95">
        <f>2532.48+978915.97</f>
        <v>981448.45</v>
      </c>
      <c r="D591" s="95">
        <f>1688.32+928344.59</f>
        <v>930032.9099999999</v>
      </c>
      <c r="E591" s="96"/>
      <c r="F591" s="96"/>
      <c r="G591" s="97">
        <v>849810</v>
      </c>
      <c r="H591" s="3"/>
    </row>
    <row r="592" spans="1:7" ht="12.75">
      <c r="A592" s="14" t="s">
        <v>22</v>
      </c>
      <c r="B592" s="6"/>
      <c r="C592" s="4">
        <v>235437.86</v>
      </c>
      <c r="D592" s="4">
        <v>221448.34</v>
      </c>
      <c r="E592" s="5"/>
      <c r="F592" s="5"/>
      <c r="G592" s="54">
        <f>C592</f>
        <v>235437.86</v>
      </c>
    </row>
    <row r="593" spans="1:7" ht="13.5" thickBot="1">
      <c r="A593" s="16" t="s">
        <v>23</v>
      </c>
      <c r="B593" s="17"/>
      <c r="C593" s="98">
        <f>SUM(C579:C592)</f>
        <v>1542815.5299999998</v>
      </c>
      <c r="D593" s="98">
        <f>SUM(D579:D592)</f>
        <v>1458741.8699999999</v>
      </c>
      <c r="E593" s="99" t="s">
        <v>139</v>
      </c>
      <c r="F593" s="100"/>
      <c r="G593" s="101">
        <f>SUM(G590:G592)</f>
        <v>1242685.8599999999</v>
      </c>
    </row>
    <row r="594" spans="1:7" ht="12.75">
      <c r="A594" s="74" t="s">
        <v>270</v>
      </c>
      <c r="B594" s="6"/>
      <c r="C594" s="11" t="s">
        <v>272</v>
      </c>
      <c r="D594" s="71" t="s">
        <v>273</v>
      </c>
      <c r="E594" s="72"/>
      <c r="F594" s="127" t="s">
        <v>271</v>
      </c>
      <c r="G594" s="128"/>
    </row>
    <row r="595" spans="1:7" ht="12.75">
      <c r="A595" s="14" t="s">
        <v>274</v>
      </c>
      <c r="B595" s="6"/>
      <c r="C595" s="51">
        <v>2230267.66</v>
      </c>
      <c r="D595" s="51">
        <v>2065096.16</v>
      </c>
      <c r="E595" s="72"/>
      <c r="F595" s="5"/>
      <c r="G595" s="54">
        <f>D595</f>
        <v>2065096.16</v>
      </c>
    </row>
    <row r="596" spans="1:7" ht="12.75">
      <c r="A596" s="14" t="s">
        <v>275</v>
      </c>
      <c r="B596" s="6"/>
      <c r="C596" s="51">
        <v>877268.8</v>
      </c>
      <c r="D596" s="51">
        <v>801035.24</v>
      </c>
      <c r="E596" s="72"/>
      <c r="F596" s="5"/>
      <c r="G596" s="54">
        <f>D596</f>
        <v>801035.24</v>
      </c>
    </row>
    <row r="597" spans="1:7" ht="12.75">
      <c r="A597" s="75" t="s">
        <v>276</v>
      </c>
      <c r="B597" s="6"/>
      <c r="C597" s="51">
        <v>46944.78</v>
      </c>
      <c r="D597" s="51">
        <v>37025.17</v>
      </c>
      <c r="E597" s="72"/>
      <c r="F597" s="5"/>
      <c r="G597" s="54">
        <f>D597</f>
        <v>37025.17</v>
      </c>
    </row>
    <row r="598" spans="1:7" ht="13.5" thickBot="1">
      <c r="A598" s="76" t="s">
        <v>278</v>
      </c>
      <c r="B598" s="17"/>
      <c r="C598" s="18">
        <f>SUM(C595:C597)</f>
        <v>3154481.2399999998</v>
      </c>
      <c r="D598" s="18">
        <f>SUM(D595:D597)</f>
        <v>2903156.57</v>
      </c>
      <c r="E598" s="38"/>
      <c r="F598" s="19"/>
      <c r="G598" s="20">
        <f>SUM(G595:G597)</f>
        <v>2903156.57</v>
      </c>
    </row>
    <row r="599" spans="1:7" ht="12.75">
      <c r="A599" s="21"/>
      <c r="B599" s="57"/>
      <c r="C599" s="58"/>
      <c r="D599" s="58"/>
      <c r="E599" s="59"/>
      <c r="F599" s="21"/>
      <c r="G599" s="58"/>
    </row>
    <row r="600" spans="1:7" ht="12.75">
      <c r="A600" s="21"/>
      <c r="B600" s="57"/>
      <c r="C600" s="58"/>
      <c r="D600" s="58"/>
      <c r="E600" s="59"/>
      <c r="F600" s="21"/>
      <c r="G600" s="58"/>
    </row>
    <row r="601" spans="1:7" ht="12.75">
      <c r="A601" s="21"/>
      <c r="B601" s="57"/>
      <c r="C601" s="58"/>
      <c r="D601" s="58"/>
      <c r="E601" s="59"/>
      <c r="F601" s="21"/>
      <c r="G601" s="58"/>
    </row>
    <row r="602" spans="1:7" ht="12.75">
      <c r="A602" s="21"/>
      <c r="B602" s="57"/>
      <c r="C602" s="58"/>
      <c r="D602" s="58"/>
      <c r="E602" s="59"/>
      <c r="F602" s="21"/>
      <c r="G602" s="58"/>
    </row>
    <row r="603" spans="1:7" ht="12.75">
      <c r="A603" s="21"/>
      <c r="B603" s="57"/>
      <c r="C603" s="58"/>
      <c r="D603" s="58"/>
      <c r="E603" s="59"/>
      <c r="F603" s="21"/>
      <c r="G603" s="58"/>
    </row>
    <row r="604" spans="1:7" ht="12.75">
      <c r="A604" s="21"/>
      <c r="B604" s="57"/>
      <c r="C604" s="58"/>
      <c r="D604" s="58"/>
      <c r="E604" s="59"/>
      <c r="F604" s="21"/>
      <c r="G604" s="58"/>
    </row>
    <row r="605" spans="1:7" ht="12.75">
      <c r="A605" s="21"/>
      <c r="B605" s="57"/>
      <c r="C605" s="58"/>
      <c r="D605" s="58"/>
      <c r="E605" s="59"/>
      <c r="F605" s="21"/>
      <c r="G605" s="58"/>
    </row>
    <row r="606" spans="1:7" ht="12.75">
      <c r="A606" s="21"/>
      <c r="B606" s="57"/>
      <c r="C606" s="58"/>
      <c r="D606" s="58"/>
      <c r="E606" s="59"/>
      <c r="F606" s="21"/>
      <c r="G606" s="58"/>
    </row>
    <row r="607" spans="1:7" ht="12.75">
      <c r="A607" s="21"/>
      <c r="B607" s="57"/>
      <c r="C607" s="58"/>
      <c r="D607" s="58"/>
      <c r="E607" s="59"/>
      <c r="F607" s="21"/>
      <c r="G607" s="58"/>
    </row>
    <row r="608" spans="1:7" ht="12.75">
      <c r="A608" s="21"/>
      <c r="B608" s="57"/>
      <c r="C608" s="58"/>
      <c r="D608" s="58"/>
      <c r="E608" s="59"/>
      <c r="F608" s="21"/>
      <c r="G608" s="58"/>
    </row>
    <row r="609" spans="1:7" ht="12.75">
      <c r="A609" s="21"/>
      <c r="B609" s="57"/>
      <c r="C609" s="58"/>
      <c r="D609" s="58"/>
      <c r="E609" s="59"/>
      <c r="F609" s="21"/>
      <c r="G609" s="58"/>
    </row>
    <row r="610" spans="1:7" ht="12.75">
      <c r="A610" s="21"/>
      <c r="B610" s="57"/>
      <c r="C610" s="58"/>
      <c r="D610" s="58"/>
      <c r="E610" s="59"/>
      <c r="F610" s="21"/>
      <c r="G610" s="58"/>
    </row>
    <row r="611" spans="1:7" ht="12.75">
      <c r="A611" s="21"/>
      <c r="B611" s="57"/>
      <c r="C611" s="58"/>
      <c r="D611" s="58"/>
      <c r="E611" s="59"/>
      <c r="F611" s="21"/>
      <c r="G611" s="58"/>
    </row>
    <row r="612" spans="1:7" ht="12.75">
      <c r="A612" s="21"/>
      <c r="B612" s="57"/>
      <c r="C612" s="58"/>
      <c r="D612" s="58"/>
      <c r="E612" s="59"/>
      <c r="F612" s="21"/>
      <c r="G612" s="58"/>
    </row>
    <row r="613" ht="12.75">
      <c r="B613" s="3"/>
    </row>
    <row r="614" spans="1:4" ht="12.75">
      <c r="A614" s="8" t="s">
        <v>114</v>
      </c>
      <c r="B614" s="12"/>
      <c r="C614" s="3"/>
      <c r="D614" s="3"/>
    </row>
    <row r="615" spans="1:3" ht="13.5" thickBot="1">
      <c r="A615" t="s">
        <v>142</v>
      </c>
      <c r="B615" s="56">
        <v>2130</v>
      </c>
      <c r="C615" t="s">
        <v>262</v>
      </c>
    </row>
    <row r="616" spans="1:7" ht="12.75" customHeight="1">
      <c r="A616" s="136" t="s">
        <v>12</v>
      </c>
      <c r="B616" s="133" t="s">
        <v>137</v>
      </c>
      <c r="C616" s="133" t="s">
        <v>268</v>
      </c>
      <c r="D616" s="133" t="s">
        <v>269</v>
      </c>
      <c r="E616" s="10" t="s">
        <v>0</v>
      </c>
      <c r="F616" s="129" t="s">
        <v>9</v>
      </c>
      <c r="G616" s="130"/>
    </row>
    <row r="617" spans="1:7" ht="42" customHeight="1" thickBot="1">
      <c r="A617" s="137"/>
      <c r="B617" s="134"/>
      <c r="C617" s="134"/>
      <c r="D617" s="135"/>
      <c r="E617" s="2"/>
      <c r="F617" s="23" t="s">
        <v>10</v>
      </c>
      <c r="G617" s="24" t="s">
        <v>11</v>
      </c>
    </row>
    <row r="618" spans="1:7" ht="25.5">
      <c r="A618" s="143" t="s">
        <v>14</v>
      </c>
      <c r="B618" s="140">
        <v>87000</v>
      </c>
      <c r="C618" s="149">
        <v>111442.66</v>
      </c>
      <c r="D618" s="149">
        <v>12427096</v>
      </c>
      <c r="E618" s="40" t="s">
        <v>88</v>
      </c>
      <c r="F618" s="30" t="s">
        <v>101</v>
      </c>
      <c r="G618" s="31">
        <v>32219</v>
      </c>
    </row>
    <row r="619" spans="1:7" ht="25.5">
      <c r="A619" s="144"/>
      <c r="B619" s="141"/>
      <c r="C619" s="150"/>
      <c r="D619" s="150"/>
      <c r="E619" s="9" t="s">
        <v>115</v>
      </c>
      <c r="F619" s="5"/>
      <c r="G619" s="22">
        <v>6580</v>
      </c>
    </row>
    <row r="620" spans="1:7" ht="38.25">
      <c r="A620" s="144"/>
      <c r="B620" s="141"/>
      <c r="C620" s="150"/>
      <c r="D620" s="150"/>
      <c r="E620" s="9" t="s">
        <v>116</v>
      </c>
      <c r="F620" s="5" t="s">
        <v>94</v>
      </c>
      <c r="G620" s="22">
        <v>854</v>
      </c>
    </row>
    <row r="621" spans="1:7" ht="25.5">
      <c r="A621" s="144"/>
      <c r="B621" s="141"/>
      <c r="C621" s="150"/>
      <c r="D621" s="150"/>
      <c r="E621" s="9" t="s">
        <v>314</v>
      </c>
      <c r="F621" s="5" t="s">
        <v>315</v>
      </c>
      <c r="G621" s="22">
        <f>16406+24153+918</f>
        <v>41477</v>
      </c>
    </row>
    <row r="622" spans="1:7" ht="12.75">
      <c r="A622" s="144"/>
      <c r="B622" s="141"/>
      <c r="C622" s="150"/>
      <c r="D622" s="150"/>
      <c r="E622" s="9" t="s">
        <v>117</v>
      </c>
      <c r="F622" s="5" t="s">
        <v>118</v>
      </c>
      <c r="G622" s="88">
        <v>2873</v>
      </c>
    </row>
    <row r="623" spans="1:7" ht="12.75">
      <c r="A623" s="144"/>
      <c r="B623" s="141"/>
      <c r="C623" s="150"/>
      <c r="D623" s="150"/>
      <c r="E623" s="9" t="s">
        <v>77</v>
      </c>
      <c r="F623" s="5"/>
      <c r="G623" s="22"/>
    </row>
    <row r="624" spans="1:7" ht="12.75">
      <c r="A624" s="144"/>
      <c r="B624" s="141"/>
      <c r="C624" s="150"/>
      <c r="D624" s="150"/>
      <c r="E624" s="9" t="s">
        <v>313</v>
      </c>
      <c r="F624" s="5" t="s">
        <v>39</v>
      </c>
      <c r="G624" s="22">
        <v>585</v>
      </c>
    </row>
    <row r="625" spans="1:7" ht="12.75">
      <c r="A625" s="144"/>
      <c r="B625" s="141"/>
      <c r="C625" s="150"/>
      <c r="D625" s="150"/>
      <c r="E625" s="5" t="s">
        <v>17</v>
      </c>
      <c r="F625" s="5" t="s">
        <v>95</v>
      </c>
      <c r="G625" s="88">
        <v>6818</v>
      </c>
    </row>
    <row r="626" spans="1:7" ht="12.75">
      <c r="A626" s="144"/>
      <c r="B626" s="141"/>
      <c r="C626" s="150"/>
      <c r="D626" s="150"/>
      <c r="E626" s="5" t="s">
        <v>110</v>
      </c>
      <c r="F626" s="5" t="s">
        <v>119</v>
      </c>
      <c r="G626" s="88">
        <v>2883</v>
      </c>
    </row>
    <row r="627" spans="1:7" ht="25.5">
      <c r="A627" s="144"/>
      <c r="B627" s="141"/>
      <c r="C627" s="150"/>
      <c r="D627" s="150"/>
      <c r="E627" s="7" t="s">
        <v>19</v>
      </c>
      <c r="F627" s="5" t="s">
        <v>312</v>
      </c>
      <c r="G627" s="88">
        <v>6407</v>
      </c>
    </row>
    <row r="628" spans="1:7" ht="12.75">
      <c r="A628" s="144"/>
      <c r="B628" s="141"/>
      <c r="C628" s="150"/>
      <c r="D628" s="150"/>
      <c r="E628" s="5" t="s">
        <v>71</v>
      </c>
      <c r="F628" s="5" t="s">
        <v>60</v>
      </c>
      <c r="G628" s="88">
        <v>2089</v>
      </c>
    </row>
    <row r="629" spans="1:8" ht="13.5" thickBot="1">
      <c r="A629" s="145"/>
      <c r="B629" s="142"/>
      <c r="C629" s="151"/>
      <c r="D629" s="151"/>
      <c r="E629" s="17" t="s">
        <v>138</v>
      </c>
      <c r="F629" s="19"/>
      <c r="G629" s="20">
        <f>SUM(G618:G628)</f>
        <v>102785</v>
      </c>
      <c r="H629" s="3"/>
    </row>
    <row r="630" spans="1:7" ht="12.75">
      <c r="A630" s="25" t="s">
        <v>21</v>
      </c>
      <c r="B630" s="26"/>
      <c r="C630" s="27">
        <v>334846.16</v>
      </c>
      <c r="D630" s="27">
        <v>350736.95</v>
      </c>
      <c r="E630" s="28"/>
      <c r="F630" s="28"/>
      <c r="G630" s="36">
        <v>337246</v>
      </c>
    </row>
    <row r="631" spans="1:7" ht="12.75">
      <c r="A631" s="14" t="s">
        <v>22</v>
      </c>
      <c r="B631" s="6"/>
      <c r="C631" s="4">
        <v>81111.07</v>
      </c>
      <c r="D631" s="4">
        <v>85048.27</v>
      </c>
      <c r="E631" s="5"/>
      <c r="F631" s="5"/>
      <c r="G631" s="54">
        <f>C631</f>
        <v>81111.07</v>
      </c>
    </row>
    <row r="632" spans="1:7" ht="13.5" thickBot="1">
      <c r="A632" s="16" t="s">
        <v>23</v>
      </c>
      <c r="B632" s="17"/>
      <c r="C632" s="18">
        <f>SUM(C618:C631)</f>
        <v>527399.8899999999</v>
      </c>
      <c r="D632" s="18">
        <f>SUM(D618:D631)</f>
        <v>12862881.219999999</v>
      </c>
      <c r="E632" s="38" t="s">
        <v>139</v>
      </c>
      <c r="F632" s="19"/>
      <c r="G632" s="20">
        <f>SUM(G629:G631)</f>
        <v>521142.07</v>
      </c>
    </row>
    <row r="633" spans="1:7" ht="12.75">
      <c r="A633" s="74" t="s">
        <v>270</v>
      </c>
      <c r="B633" s="6"/>
      <c r="C633" s="11" t="s">
        <v>272</v>
      </c>
      <c r="D633" s="71" t="s">
        <v>273</v>
      </c>
      <c r="E633" s="72"/>
      <c r="F633" s="127" t="s">
        <v>271</v>
      </c>
      <c r="G633" s="128"/>
    </row>
    <row r="634" spans="1:7" ht="12.75">
      <c r="A634" s="14" t="s">
        <v>274</v>
      </c>
      <c r="B634" s="6"/>
      <c r="C634" s="51">
        <v>820462.7</v>
      </c>
      <c r="D634" s="51">
        <v>810982.31</v>
      </c>
      <c r="E634" s="72"/>
      <c r="F634" s="5"/>
      <c r="G634" s="54">
        <f>D634</f>
        <v>810982.31</v>
      </c>
    </row>
    <row r="635" spans="1:7" ht="12.75">
      <c r="A635" s="14" t="s">
        <v>275</v>
      </c>
      <c r="B635" s="6"/>
      <c r="C635" s="51">
        <v>200105.98</v>
      </c>
      <c r="D635" s="51">
        <v>204741.05</v>
      </c>
      <c r="E635" s="72"/>
      <c r="F635" s="5"/>
      <c r="G635" s="54">
        <f>D635</f>
        <v>204741.05</v>
      </c>
    </row>
    <row r="636" spans="1:7" ht="12.75">
      <c r="A636" s="75" t="s">
        <v>276</v>
      </c>
      <c r="B636" s="6"/>
      <c r="C636" s="51">
        <v>20176.59</v>
      </c>
      <c r="D636" s="51">
        <v>15099.53</v>
      </c>
      <c r="E636" s="72"/>
      <c r="F636" s="5"/>
      <c r="G636" s="54">
        <f>D636</f>
        <v>15099.53</v>
      </c>
    </row>
    <row r="637" spans="1:7" ht="13.5" thickBot="1">
      <c r="A637" s="76" t="s">
        <v>278</v>
      </c>
      <c r="B637" s="17"/>
      <c r="C637" s="18">
        <f>SUM(C634:C636)</f>
        <v>1040745.2699999999</v>
      </c>
      <c r="D637" s="18">
        <f>SUM(D634:D636)</f>
        <v>1030822.8900000001</v>
      </c>
      <c r="E637" s="38"/>
      <c r="F637" s="19"/>
      <c r="G637" s="20">
        <f>SUM(G634:G636)</f>
        <v>1030822.8900000001</v>
      </c>
    </row>
    <row r="638" spans="1:7" ht="12.75">
      <c r="A638" s="21"/>
      <c r="B638" s="57"/>
      <c r="C638" s="58"/>
      <c r="D638" s="58"/>
      <c r="E638" s="59"/>
      <c r="F638" s="21"/>
      <c r="G638" s="58"/>
    </row>
    <row r="639" spans="1:7" ht="12.75">
      <c r="A639" s="21"/>
      <c r="B639" s="57"/>
      <c r="C639" s="58"/>
      <c r="D639" s="58"/>
      <c r="E639" s="59"/>
      <c r="F639" s="21"/>
      <c r="G639" s="58"/>
    </row>
    <row r="640" spans="1:7" ht="12.75">
      <c r="A640" s="21"/>
      <c r="B640" s="57"/>
      <c r="C640" s="58"/>
      <c r="D640" s="58"/>
      <c r="E640" s="59"/>
      <c r="F640" s="21"/>
      <c r="G640" s="58"/>
    </row>
    <row r="641" spans="1:7" ht="12.75">
      <c r="A641" s="21"/>
      <c r="B641" s="57"/>
      <c r="C641" s="58"/>
      <c r="D641" s="58"/>
      <c r="E641" s="59"/>
      <c r="F641" s="21"/>
      <c r="G641" s="58"/>
    </row>
    <row r="642" spans="1:7" ht="12.75">
      <c r="A642" s="21"/>
      <c r="B642" s="57"/>
      <c r="C642" s="58"/>
      <c r="D642" s="58"/>
      <c r="E642" s="59"/>
      <c r="F642" s="21"/>
      <c r="G642" s="58"/>
    </row>
    <row r="643" spans="1:7" ht="12.75">
      <c r="A643" s="21"/>
      <c r="B643" s="57"/>
      <c r="C643" s="58"/>
      <c r="D643" s="58"/>
      <c r="E643" s="59"/>
      <c r="F643" s="21"/>
      <c r="G643" s="58"/>
    </row>
    <row r="644" spans="1:7" ht="12.75">
      <c r="A644" s="21"/>
      <c r="B644" s="57"/>
      <c r="C644" s="58"/>
      <c r="D644" s="58"/>
      <c r="E644" s="59"/>
      <c r="F644" s="21"/>
      <c r="G644" s="58"/>
    </row>
    <row r="645" spans="1:7" ht="12.75">
      <c r="A645" s="21"/>
      <c r="B645" s="57"/>
      <c r="C645" s="58"/>
      <c r="D645" s="58"/>
      <c r="E645" s="59"/>
      <c r="F645" s="21"/>
      <c r="G645" s="58"/>
    </row>
    <row r="646" spans="1:7" ht="12.75">
      <c r="A646" s="21"/>
      <c r="B646" s="57"/>
      <c r="C646" s="58"/>
      <c r="D646" s="58"/>
      <c r="E646" s="59"/>
      <c r="F646" s="21"/>
      <c r="G646" s="58"/>
    </row>
    <row r="647" spans="1:7" ht="12.75">
      <c r="A647" s="21"/>
      <c r="B647" s="57"/>
      <c r="C647" s="58"/>
      <c r="D647" s="58"/>
      <c r="E647" s="59"/>
      <c r="F647" s="21"/>
      <c r="G647" s="58"/>
    </row>
    <row r="648" spans="1:7" ht="12.75">
      <c r="A648" s="21"/>
      <c r="B648" s="57"/>
      <c r="C648" s="58"/>
      <c r="D648" s="58"/>
      <c r="E648" s="59"/>
      <c r="F648" s="21"/>
      <c r="G648" s="58"/>
    </row>
    <row r="649" spans="1:7" ht="12.75">
      <c r="A649" s="21"/>
      <c r="B649" s="57"/>
      <c r="C649" s="58"/>
      <c r="D649" s="58"/>
      <c r="E649" s="59"/>
      <c r="F649" s="21"/>
      <c r="G649" s="58"/>
    </row>
    <row r="650" spans="1:7" ht="12.75">
      <c r="A650" s="21"/>
      <c r="B650" s="57"/>
      <c r="C650" s="58"/>
      <c r="D650" s="58"/>
      <c r="E650" s="59"/>
      <c r="F650" s="21"/>
      <c r="G650" s="58"/>
    </row>
    <row r="651" ht="12.75">
      <c r="B651" s="3"/>
    </row>
    <row r="652" spans="1:4" ht="12.75">
      <c r="A652" s="8" t="s">
        <v>120</v>
      </c>
      <c r="B652" s="12"/>
      <c r="C652" s="3"/>
      <c r="D652" s="3"/>
    </row>
    <row r="653" spans="1:3" ht="13.5" thickBot="1">
      <c r="A653" t="s">
        <v>142</v>
      </c>
      <c r="B653" s="56">
        <v>14584.59</v>
      </c>
      <c r="C653" t="s">
        <v>262</v>
      </c>
    </row>
    <row r="654" spans="1:7" ht="12.75" customHeight="1">
      <c r="A654" s="136" t="s">
        <v>12</v>
      </c>
      <c r="B654" s="133" t="s">
        <v>137</v>
      </c>
      <c r="C654" s="133" t="s">
        <v>268</v>
      </c>
      <c r="D654" s="133" t="s">
        <v>269</v>
      </c>
      <c r="E654" s="10" t="s">
        <v>0</v>
      </c>
      <c r="F654" s="129" t="s">
        <v>9</v>
      </c>
      <c r="G654" s="130"/>
    </row>
    <row r="655" spans="1:7" ht="39.75" customHeight="1" thickBot="1">
      <c r="A655" s="137"/>
      <c r="B655" s="134"/>
      <c r="C655" s="134"/>
      <c r="D655" s="135"/>
      <c r="E655" s="2"/>
      <c r="F655" s="23" t="s">
        <v>10</v>
      </c>
      <c r="G655" s="24" t="s">
        <v>11</v>
      </c>
    </row>
    <row r="656" spans="1:7" ht="12.75">
      <c r="A656" s="143" t="s">
        <v>14</v>
      </c>
      <c r="B656" s="140">
        <v>593000</v>
      </c>
      <c r="C656" s="149">
        <v>768289.17</v>
      </c>
      <c r="D656" s="149">
        <v>750655.12</v>
      </c>
      <c r="E656" s="29" t="s">
        <v>45</v>
      </c>
      <c r="F656" s="30" t="s">
        <v>121</v>
      </c>
      <c r="G656" s="31">
        <v>11142</v>
      </c>
    </row>
    <row r="657" spans="1:7" ht="12.75">
      <c r="A657" s="144"/>
      <c r="B657" s="141"/>
      <c r="C657" s="150"/>
      <c r="D657" s="150"/>
      <c r="E657" s="6" t="s">
        <v>15</v>
      </c>
      <c r="F657" s="5" t="s">
        <v>55</v>
      </c>
      <c r="G657" s="22">
        <v>274</v>
      </c>
    </row>
    <row r="658" spans="1:7" ht="12.75">
      <c r="A658" s="144"/>
      <c r="B658" s="141"/>
      <c r="C658" s="150"/>
      <c r="D658" s="150"/>
      <c r="E658" s="6" t="s">
        <v>122</v>
      </c>
      <c r="F658" s="5" t="s">
        <v>123</v>
      </c>
      <c r="G658" s="22">
        <v>24293</v>
      </c>
    </row>
    <row r="659" spans="1:7" ht="12.75">
      <c r="A659" s="144"/>
      <c r="B659" s="141"/>
      <c r="C659" s="150"/>
      <c r="D659" s="150"/>
      <c r="E659" s="6" t="s">
        <v>5</v>
      </c>
      <c r="F659" s="5" t="s">
        <v>124</v>
      </c>
      <c r="G659" s="22">
        <v>18479</v>
      </c>
    </row>
    <row r="660" spans="1:7" ht="12.75">
      <c r="A660" s="144"/>
      <c r="B660" s="141"/>
      <c r="C660" s="150"/>
      <c r="D660" s="150"/>
      <c r="E660" s="6" t="s">
        <v>4</v>
      </c>
      <c r="F660" s="5" t="s">
        <v>318</v>
      </c>
      <c r="G660" s="22">
        <v>55030</v>
      </c>
    </row>
    <row r="661" spans="1:7" ht="25.5">
      <c r="A661" s="144"/>
      <c r="B661" s="141"/>
      <c r="C661" s="150"/>
      <c r="D661" s="150"/>
      <c r="E661" s="9" t="s">
        <v>125</v>
      </c>
      <c r="F661" s="5" t="s">
        <v>2</v>
      </c>
      <c r="G661" s="22">
        <v>123115</v>
      </c>
    </row>
    <row r="662" spans="1:7" ht="38.25">
      <c r="A662" s="144"/>
      <c r="B662" s="141"/>
      <c r="C662" s="150"/>
      <c r="D662" s="150"/>
      <c r="E662" s="9" t="s">
        <v>116</v>
      </c>
      <c r="F662" s="5" t="s">
        <v>1</v>
      </c>
      <c r="G662" s="22">
        <v>854</v>
      </c>
    </row>
    <row r="663" spans="1:7" ht="25.5">
      <c r="A663" s="144"/>
      <c r="B663" s="141"/>
      <c r="C663" s="150"/>
      <c r="D663" s="150"/>
      <c r="E663" s="9" t="s">
        <v>126</v>
      </c>
      <c r="F663" s="5" t="s">
        <v>2</v>
      </c>
      <c r="G663" s="22">
        <v>1149</v>
      </c>
    </row>
    <row r="664" spans="1:7" ht="12.75">
      <c r="A664" s="144"/>
      <c r="B664" s="141"/>
      <c r="C664" s="150"/>
      <c r="D664" s="150"/>
      <c r="E664" s="9" t="s">
        <v>265</v>
      </c>
      <c r="F664" s="5" t="s">
        <v>317</v>
      </c>
      <c r="G664" s="22">
        <v>9069</v>
      </c>
    </row>
    <row r="665" spans="1:7" ht="25.5">
      <c r="A665" s="144"/>
      <c r="B665" s="141"/>
      <c r="C665" s="150"/>
      <c r="D665" s="150"/>
      <c r="E665" s="9" t="s">
        <v>127</v>
      </c>
      <c r="F665" s="5" t="s">
        <v>128</v>
      </c>
      <c r="G665" s="48">
        <v>17772</v>
      </c>
    </row>
    <row r="666" spans="1:7" ht="12.75">
      <c r="A666" s="144"/>
      <c r="B666" s="141"/>
      <c r="C666" s="150"/>
      <c r="D666" s="150"/>
      <c r="E666" s="9" t="s">
        <v>59</v>
      </c>
      <c r="F666" s="5" t="s">
        <v>90</v>
      </c>
      <c r="G666" s="48">
        <v>2873</v>
      </c>
    </row>
    <row r="667" spans="1:7" ht="12.75">
      <c r="A667" s="144"/>
      <c r="B667" s="141"/>
      <c r="C667" s="150"/>
      <c r="D667" s="150"/>
      <c r="E667" s="9" t="s">
        <v>77</v>
      </c>
      <c r="F667" s="5" t="s">
        <v>119</v>
      </c>
      <c r="G667" s="48">
        <v>29318</v>
      </c>
    </row>
    <row r="668" spans="1:7" ht="12.75">
      <c r="A668" s="144"/>
      <c r="B668" s="141"/>
      <c r="C668" s="150"/>
      <c r="D668" s="150"/>
      <c r="E668" s="9" t="s">
        <v>31</v>
      </c>
      <c r="F668" s="5" t="s">
        <v>119</v>
      </c>
      <c r="G668" s="48">
        <v>22728</v>
      </c>
    </row>
    <row r="669" spans="1:7" ht="12.75">
      <c r="A669" s="144"/>
      <c r="B669" s="141"/>
      <c r="C669" s="150"/>
      <c r="D669" s="150"/>
      <c r="E669" s="9" t="s">
        <v>99</v>
      </c>
      <c r="F669" s="5" t="s">
        <v>130</v>
      </c>
      <c r="G669" s="48">
        <v>12007</v>
      </c>
    </row>
    <row r="670" spans="1:7" ht="12.75">
      <c r="A670" s="144"/>
      <c r="B670" s="141"/>
      <c r="C670" s="150"/>
      <c r="D670" s="150"/>
      <c r="E670" s="9" t="s">
        <v>131</v>
      </c>
      <c r="F670" s="5" t="s">
        <v>1</v>
      </c>
      <c r="G670" s="48">
        <v>671</v>
      </c>
    </row>
    <row r="671" spans="1:7" ht="12.75">
      <c r="A671" s="144"/>
      <c r="B671" s="141"/>
      <c r="C671" s="150"/>
      <c r="D671" s="150"/>
      <c r="E671" s="5" t="s">
        <v>17</v>
      </c>
      <c r="F671" s="5" t="s">
        <v>266</v>
      </c>
      <c r="G671" s="48">
        <v>13612</v>
      </c>
    </row>
    <row r="672" spans="1:7" ht="12.75">
      <c r="A672" s="144"/>
      <c r="B672" s="141"/>
      <c r="C672" s="150"/>
      <c r="D672" s="150"/>
      <c r="E672" s="5" t="s">
        <v>110</v>
      </c>
      <c r="F672" s="5" t="s">
        <v>267</v>
      </c>
      <c r="G672" s="48">
        <v>14379</v>
      </c>
    </row>
    <row r="673" spans="1:7" ht="25.5">
      <c r="A673" s="144"/>
      <c r="B673" s="141"/>
      <c r="C673" s="150"/>
      <c r="D673" s="150"/>
      <c r="E673" s="7" t="s">
        <v>19</v>
      </c>
      <c r="F673" s="5" t="s">
        <v>266</v>
      </c>
      <c r="G673" s="48">
        <v>14548</v>
      </c>
    </row>
    <row r="674" spans="1:7" ht="12.75">
      <c r="A674" s="144"/>
      <c r="B674" s="141"/>
      <c r="C674" s="150"/>
      <c r="D674" s="150"/>
      <c r="E674" s="5" t="s">
        <v>71</v>
      </c>
      <c r="F674" s="5" t="s">
        <v>316</v>
      </c>
      <c r="G674" s="48">
        <v>22209</v>
      </c>
    </row>
    <row r="675" spans="1:8" ht="13.5" thickBot="1">
      <c r="A675" s="145"/>
      <c r="B675" s="142"/>
      <c r="C675" s="151"/>
      <c r="D675" s="151"/>
      <c r="E675" s="17" t="s">
        <v>138</v>
      </c>
      <c r="F675" s="19"/>
      <c r="G675" s="20">
        <f>SUM(G656:G674)</f>
        <v>393522</v>
      </c>
      <c r="H675" s="3"/>
    </row>
    <row r="676" spans="1:7" ht="12.75">
      <c r="A676" s="25" t="s">
        <v>21</v>
      </c>
      <c r="B676" s="26"/>
      <c r="C676" s="27">
        <v>2307598.78</v>
      </c>
      <c r="D676" s="27">
        <v>2266370.56</v>
      </c>
      <c r="E676" s="28"/>
      <c r="F676" s="28"/>
      <c r="G676" s="36">
        <v>2760503</v>
      </c>
    </row>
    <row r="677" spans="1:7" ht="12.75">
      <c r="A677" s="14" t="s">
        <v>22</v>
      </c>
      <c r="B677" s="6"/>
      <c r="C677" s="4">
        <v>556526.68</v>
      </c>
      <c r="D677" s="4">
        <v>542331.49</v>
      </c>
      <c r="E677" s="5"/>
      <c r="F677" s="5"/>
      <c r="G677" s="54">
        <f>C677</f>
        <v>556526.68</v>
      </c>
    </row>
    <row r="678" spans="1:7" ht="13.5" thickBot="1">
      <c r="A678" s="16" t="s">
        <v>23</v>
      </c>
      <c r="B678" s="17"/>
      <c r="C678" s="18">
        <f>SUM(C656:C677)</f>
        <v>3632414.63</v>
      </c>
      <c r="D678" s="18">
        <f>SUM(D656:D677)</f>
        <v>3559357.17</v>
      </c>
      <c r="E678" s="38" t="s">
        <v>139</v>
      </c>
      <c r="F678" s="19"/>
      <c r="G678" s="20">
        <f>SUM(G675:G677)</f>
        <v>3710551.68</v>
      </c>
    </row>
    <row r="679" spans="1:7" ht="12.75">
      <c r="A679" s="74" t="s">
        <v>270</v>
      </c>
      <c r="B679" s="6"/>
      <c r="C679" s="11" t="s">
        <v>272</v>
      </c>
      <c r="D679" s="71" t="s">
        <v>273</v>
      </c>
      <c r="E679" s="72"/>
      <c r="F679" s="127" t="s">
        <v>271</v>
      </c>
      <c r="G679" s="128"/>
    </row>
    <row r="680" spans="1:7" ht="12.75">
      <c r="A680" s="14" t="s">
        <v>274</v>
      </c>
      <c r="B680" s="6"/>
      <c r="C680" s="51">
        <v>4984841</v>
      </c>
      <c r="D680" s="51">
        <v>4698939.02</v>
      </c>
      <c r="E680" s="72"/>
      <c r="F680" s="5"/>
      <c r="G680" s="54">
        <f>D680</f>
        <v>4698939.02</v>
      </c>
    </row>
    <row r="681" spans="1:7" ht="12.75">
      <c r="A681" s="14" t="s">
        <v>275</v>
      </c>
      <c r="B681" s="6"/>
      <c r="C681" s="51">
        <v>2244270.52</v>
      </c>
      <c r="D681" s="51">
        <v>2076911.75</v>
      </c>
      <c r="E681" s="72"/>
      <c r="F681" s="5"/>
      <c r="G681" s="54">
        <f>D681</f>
        <v>2076911.75</v>
      </c>
    </row>
    <row r="682" spans="1:7" ht="12.75">
      <c r="A682" s="75" t="s">
        <v>276</v>
      </c>
      <c r="B682" s="6"/>
      <c r="C682" s="51">
        <v>144886.69</v>
      </c>
      <c r="D682" s="51">
        <v>91816.08</v>
      </c>
      <c r="E682" s="72"/>
      <c r="F682" s="5"/>
      <c r="G682" s="54">
        <f>D682</f>
        <v>91816.08</v>
      </c>
    </row>
    <row r="683" spans="1:7" ht="13.5" thickBot="1">
      <c r="A683" s="76" t="s">
        <v>278</v>
      </c>
      <c r="B683" s="17"/>
      <c r="C683" s="18">
        <f>SUM(C680:C682)</f>
        <v>7373998.21</v>
      </c>
      <c r="D683" s="18">
        <f>SUM(D680:D682)</f>
        <v>6867666.85</v>
      </c>
      <c r="E683" s="38"/>
      <c r="F683" s="19"/>
      <c r="G683" s="20">
        <f>SUM(G680:G682)</f>
        <v>6867666.85</v>
      </c>
    </row>
    <row r="684" spans="1:7" ht="12.75">
      <c r="A684" s="21"/>
      <c r="B684" s="57"/>
      <c r="C684" s="58"/>
      <c r="D684" s="58"/>
      <c r="E684" s="59"/>
      <c r="F684" s="21"/>
      <c r="G684" s="58"/>
    </row>
    <row r="685" spans="1:7" ht="12.75">
      <c r="A685" s="21"/>
      <c r="B685" s="57"/>
      <c r="C685" s="58"/>
      <c r="D685" s="58"/>
      <c r="E685" s="59"/>
      <c r="F685" s="21"/>
      <c r="G685" s="58"/>
    </row>
    <row r="686" spans="1:7" ht="12.75">
      <c r="A686" s="21"/>
      <c r="B686" s="57"/>
      <c r="C686" s="58"/>
      <c r="D686" s="58"/>
      <c r="E686" s="59"/>
      <c r="F686" s="21"/>
      <c r="G686" s="58"/>
    </row>
    <row r="687" spans="1:7" ht="12.75">
      <c r="A687" s="21"/>
      <c r="B687" s="57"/>
      <c r="C687" s="58"/>
      <c r="D687" s="58"/>
      <c r="E687" s="59"/>
      <c r="F687" s="21"/>
      <c r="G687" s="58"/>
    </row>
    <row r="688" spans="1:7" ht="12.75">
      <c r="A688" s="21"/>
      <c r="B688" s="57"/>
      <c r="C688" s="58"/>
      <c r="D688" s="58"/>
      <c r="E688" s="59"/>
      <c r="F688" s="21"/>
      <c r="G688" s="58"/>
    </row>
    <row r="689" spans="1:7" ht="12.75">
      <c r="A689" s="21"/>
      <c r="B689" s="57"/>
      <c r="C689" s="58"/>
      <c r="D689" s="58"/>
      <c r="E689" s="59"/>
      <c r="F689" s="21"/>
      <c r="G689" s="58"/>
    </row>
    <row r="690" ht="12.75">
      <c r="B690" s="3"/>
    </row>
    <row r="691" spans="1:4" ht="12.75">
      <c r="A691" s="8" t="s">
        <v>132</v>
      </c>
      <c r="B691" s="12"/>
      <c r="C691" s="3"/>
      <c r="D691" s="3"/>
    </row>
    <row r="692" spans="1:3" ht="13.5" thickBot="1">
      <c r="A692" t="s">
        <v>142</v>
      </c>
      <c r="B692" s="56">
        <v>8231.46</v>
      </c>
      <c r="C692" t="s">
        <v>262</v>
      </c>
    </row>
    <row r="693" spans="1:7" ht="12.75" customHeight="1">
      <c r="A693" s="136" t="s">
        <v>12</v>
      </c>
      <c r="B693" s="133" t="s">
        <v>137</v>
      </c>
      <c r="C693" s="133" t="s">
        <v>268</v>
      </c>
      <c r="D693" s="133" t="s">
        <v>269</v>
      </c>
      <c r="E693" s="10" t="s">
        <v>0</v>
      </c>
      <c r="F693" s="129" t="s">
        <v>9</v>
      </c>
      <c r="G693" s="130"/>
    </row>
    <row r="694" spans="1:7" ht="36" customHeight="1" thickBot="1">
      <c r="A694" s="137"/>
      <c r="B694" s="134"/>
      <c r="C694" s="134"/>
      <c r="D694" s="135"/>
      <c r="E694" s="2"/>
      <c r="F694" s="23" t="s">
        <v>10</v>
      </c>
      <c r="G694" s="24" t="s">
        <v>11</v>
      </c>
    </row>
    <row r="695" spans="1:7" ht="12.75">
      <c r="A695" s="167" t="s">
        <v>14</v>
      </c>
      <c r="B695" s="179">
        <v>335000</v>
      </c>
      <c r="C695" s="182">
        <v>433738.94</v>
      </c>
      <c r="D695" s="149">
        <v>424160.43</v>
      </c>
      <c r="E695" s="29" t="s">
        <v>133</v>
      </c>
      <c r="F695" s="30" t="s">
        <v>319</v>
      </c>
      <c r="G695" s="31">
        <v>136989</v>
      </c>
    </row>
    <row r="696" spans="1:7" ht="12.75">
      <c r="A696" s="168"/>
      <c r="B696" s="180"/>
      <c r="C696" s="183"/>
      <c r="D696" s="150"/>
      <c r="E696" s="26" t="s">
        <v>143</v>
      </c>
      <c r="F696" s="28" t="s">
        <v>320</v>
      </c>
      <c r="G696" s="85">
        <v>8838</v>
      </c>
    </row>
    <row r="697" spans="1:7" ht="12.75">
      <c r="A697" s="168"/>
      <c r="B697" s="180"/>
      <c r="C697" s="183"/>
      <c r="D697" s="150"/>
      <c r="E697" s="6" t="s">
        <v>15</v>
      </c>
      <c r="F697" s="5" t="s">
        <v>86</v>
      </c>
      <c r="G697" s="48">
        <v>342</v>
      </c>
    </row>
    <row r="698" spans="1:7" ht="12.75">
      <c r="A698" s="168"/>
      <c r="B698" s="180"/>
      <c r="C698" s="183"/>
      <c r="D698" s="150"/>
      <c r="E698" s="6" t="s">
        <v>5</v>
      </c>
      <c r="F698" s="5" t="s">
        <v>39</v>
      </c>
      <c r="G698" s="48">
        <v>9887</v>
      </c>
    </row>
    <row r="699" spans="1:7" ht="25.5">
      <c r="A699" s="168"/>
      <c r="B699" s="180"/>
      <c r="C699" s="183"/>
      <c r="D699" s="150"/>
      <c r="E699" s="11" t="s">
        <v>88</v>
      </c>
      <c r="F699" s="5" t="s">
        <v>101</v>
      </c>
      <c r="G699" s="48">
        <v>22477</v>
      </c>
    </row>
    <row r="700" spans="1:7" ht="38.25">
      <c r="A700" s="168"/>
      <c r="B700" s="180"/>
      <c r="C700" s="183"/>
      <c r="D700" s="150"/>
      <c r="E700" s="9" t="s">
        <v>116</v>
      </c>
      <c r="F700" s="5" t="s">
        <v>1</v>
      </c>
      <c r="G700" s="48">
        <v>982</v>
      </c>
    </row>
    <row r="701" spans="1:7" ht="25.5">
      <c r="A701" s="168"/>
      <c r="B701" s="180"/>
      <c r="C701" s="183"/>
      <c r="D701" s="150"/>
      <c r="E701" s="9" t="s">
        <v>127</v>
      </c>
      <c r="F701" s="5" t="s">
        <v>60</v>
      </c>
      <c r="G701" s="48">
        <v>3832</v>
      </c>
    </row>
    <row r="702" spans="1:7" ht="12.75">
      <c r="A702" s="168"/>
      <c r="B702" s="180"/>
      <c r="C702" s="183"/>
      <c r="D702" s="150"/>
      <c r="E702" s="9" t="s">
        <v>77</v>
      </c>
      <c r="F702" s="5" t="s">
        <v>134</v>
      </c>
      <c r="G702" s="48">
        <v>11257</v>
      </c>
    </row>
    <row r="703" spans="1:7" ht="12.75">
      <c r="A703" s="168"/>
      <c r="B703" s="180"/>
      <c r="C703" s="183"/>
      <c r="D703" s="150"/>
      <c r="E703" s="5" t="s">
        <v>17</v>
      </c>
      <c r="F703" s="5" t="s">
        <v>112</v>
      </c>
      <c r="G703" s="48">
        <v>3096</v>
      </c>
    </row>
    <row r="704" spans="1:7" ht="12.75">
      <c r="A704" s="168"/>
      <c r="B704" s="180"/>
      <c r="C704" s="183"/>
      <c r="D704" s="150"/>
      <c r="E704" s="5" t="s">
        <v>110</v>
      </c>
      <c r="F704" s="5" t="s">
        <v>135</v>
      </c>
      <c r="G704" s="48">
        <v>5201</v>
      </c>
    </row>
    <row r="705" spans="1:7" ht="25.5">
      <c r="A705" s="168"/>
      <c r="B705" s="180"/>
      <c r="C705" s="183"/>
      <c r="D705" s="150"/>
      <c r="E705" s="7" t="s">
        <v>19</v>
      </c>
      <c r="F705" s="5" t="s">
        <v>112</v>
      </c>
      <c r="G705" s="48">
        <v>1084</v>
      </c>
    </row>
    <row r="706" spans="1:7" ht="12.75">
      <c r="A706" s="168"/>
      <c r="B706" s="180"/>
      <c r="C706" s="183"/>
      <c r="D706" s="150"/>
      <c r="E706" s="5" t="s">
        <v>71</v>
      </c>
      <c r="F706" s="5" t="s">
        <v>136</v>
      </c>
      <c r="G706" s="48">
        <v>11472</v>
      </c>
    </row>
    <row r="707" spans="1:7" ht="12.75">
      <c r="A707" s="168"/>
      <c r="B707" s="180"/>
      <c r="C707" s="183"/>
      <c r="D707" s="150"/>
      <c r="E707" s="23" t="s">
        <v>391</v>
      </c>
      <c r="F707" s="23" t="s">
        <v>60</v>
      </c>
      <c r="G707" s="66">
        <v>150096</v>
      </c>
    </row>
    <row r="708" spans="1:8" ht="13.5" thickBot="1">
      <c r="A708" s="169"/>
      <c r="B708" s="181"/>
      <c r="C708" s="184"/>
      <c r="D708" s="151"/>
      <c r="E708" s="17" t="s">
        <v>138</v>
      </c>
      <c r="F708" s="19"/>
      <c r="G708" s="20">
        <f>SUM(G695:G707)</f>
        <v>365553</v>
      </c>
      <c r="H708" s="3"/>
    </row>
    <row r="709" spans="1:7" ht="12.75">
      <c r="A709" s="25" t="s">
        <v>21</v>
      </c>
      <c r="B709" s="26"/>
      <c r="C709" s="27">
        <v>1305759.68</v>
      </c>
      <c r="D709" s="27">
        <v>1282033.88</v>
      </c>
      <c r="E709" s="28"/>
      <c r="F709" s="28"/>
      <c r="G709" s="36">
        <v>1403642</v>
      </c>
    </row>
    <row r="710" spans="1:7" ht="12.75">
      <c r="A710" s="14" t="s">
        <v>22</v>
      </c>
      <c r="B710" s="6"/>
      <c r="C710" s="4">
        <v>314187.47</v>
      </c>
      <c r="D710" s="4">
        <v>307254.45</v>
      </c>
      <c r="E710" s="5"/>
      <c r="F710" s="5"/>
      <c r="G710" s="54">
        <f>C710</f>
        <v>314187.47</v>
      </c>
    </row>
    <row r="711" spans="1:7" ht="13.5" thickBot="1">
      <c r="A711" s="16" t="s">
        <v>23</v>
      </c>
      <c r="B711" s="17"/>
      <c r="C711" s="18">
        <f>SUM(C695:C710)</f>
        <v>2053686.0899999999</v>
      </c>
      <c r="D711" s="18">
        <f>SUM(D695:D710)</f>
        <v>2013448.7599999998</v>
      </c>
      <c r="E711" s="38" t="s">
        <v>139</v>
      </c>
      <c r="F711" s="19"/>
      <c r="G711" s="20">
        <f>SUM(G708:G710)</f>
        <v>2083382.47</v>
      </c>
    </row>
    <row r="712" spans="1:7" ht="12.75">
      <c r="A712" s="74" t="s">
        <v>270</v>
      </c>
      <c r="B712" s="6"/>
      <c r="C712" s="11" t="s">
        <v>272</v>
      </c>
      <c r="D712" s="71" t="s">
        <v>273</v>
      </c>
      <c r="E712" s="72"/>
      <c r="F712" s="127" t="s">
        <v>271</v>
      </c>
      <c r="G712" s="128"/>
    </row>
    <row r="713" spans="1:7" ht="12.75">
      <c r="A713" s="14" t="s">
        <v>274</v>
      </c>
      <c r="B713" s="6"/>
      <c r="C713" s="51">
        <v>2885380.66</v>
      </c>
      <c r="D713" s="51">
        <v>2752371.06</v>
      </c>
      <c r="E713" s="72"/>
      <c r="F713" s="5"/>
      <c r="G713" s="54">
        <f>D713</f>
        <v>2752371.06</v>
      </c>
    </row>
    <row r="714" spans="1:7" ht="12.75">
      <c r="A714" s="14" t="s">
        <v>275</v>
      </c>
      <c r="B714" s="6"/>
      <c r="C714" s="51">
        <v>827153.93</v>
      </c>
      <c r="D714" s="51">
        <v>615229.49</v>
      </c>
      <c r="E714" s="72"/>
      <c r="F714" s="5"/>
      <c r="G714" s="54">
        <f>D714</f>
        <v>615229.49</v>
      </c>
    </row>
    <row r="715" spans="1:7" ht="12.75">
      <c r="A715" s="75" t="s">
        <v>276</v>
      </c>
      <c r="B715" s="6"/>
      <c r="C715" s="51">
        <v>28867.61</v>
      </c>
      <c r="D715" s="51">
        <v>21683.6</v>
      </c>
      <c r="E715" s="72"/>
      <c r="F715" s="5"/>
      <c r="G715" s="54">
        <f>D715</f>
        <v>21683.6</v>
      </c>
    </row>
    <row r="716" spans="1:7" ht="13.5" thickBot="1">
      <c r="A716" s="76" t="s">
        <v>278</v>
      </c>
      <c r="B716" s="17"/>
      <c r="C716" s="18">
        <f>SUM(C713:C715)</f>
        <v>3741402.2</v>
      </c>
      <c r="D716" s="18">
        <f>SUM(D713:D715)</f>
        <v>3389284.15</v>
      </c>
      <c r="E716" s="38"/>
      <c r="F716" s="19"/>
      <c r="G716" s="20">
        <f>SUM(G713:G715)</f>
        <v>3389284.15</v>
      </c>
    </row>
    <row r="717" spans="1:7" ht="12.75">
      <c r="A717" s="21"/>
      <c r="B717" s="57"/>
      <c r="C717" s="58"/>
      <c r="D717" s="58"/>
      <c r="E717" s="59"/>
      <c r="F717" s="21"/>
      <c r="G717" s="58"/>
    </row>
    <row r="718" spans="1:7" ht="12.75">
      <c r="A718" s="21"/>
      <c r="B718" s="57"/>
      <c r="C718" s="58"/>
      <c r="D718" s="58"/>
      <c r="E718" s="59"/>
      <c r="F718" s="21"/>
      <c r="G718" s="58"/>
    </row>
    <row r="719" spans="1:7" ht="12.75">
      <c r="A719" s="21"/>
      <c r="B719" s="57"/>
      <c r="C719" s="58"/>
      <c r="D719" s="58"/>
      <c r="E719" s="59"/>
      <c r="F719" s="21"/>
      <c r="G719" s="58"/>
    </row>
    <row r="720" spans="1:7" ht="12.75">
      <c r="A720" s="21"/>
      <c r="B720" s="57"/>
      <c r="C720" s="58"/>
      <c r="D720" s="58"/>
      <c r="E720" s="59"/>
      <c r="F720" s="21"/>
      <c r="G720" s="58"/>
    </row>
    <row r="721" spans="1:7" ht="12.75">
      <c r="A721" s="21"/>
      <c r="B721" s="57"/>
      <c r="C721" s="58"/>
      <c r="D721" s="58"/>
      <c r="E721" s="59"/>
      <c r="F721" s="21"/>
      <c r="G721" s="58"/>
    </row>
    <row r="722" spans="1:7" ht="12.75">
      <c r="A722" s="21"/>
      <c r="B722" s="57"/>
      <c r="C722" s="58"/>
      <c r="D722" s="58"/>
      <c r="E722" s="59"/>
      <c r="F722" s="21"/>
      <c r="G722" s="58"/>
    </row>
    <row r="723" spans="1:7" ht="12.75">
      <c r="A723" s="21"/>
      <c r="B723" s="57"/>
      <c r="C723" s="58"/>
      <c r="D723" s="58"/>
      <c r="E723" s="59"/>
      <c r="F723" s="21"/>
      <c r="G723" s="58"/>
    </row>
    <row r="724" spans="1:7" ht="12.75">
      <c r="A724" s="21"/>
      <c r="B724" s="57"/>
      <c r="C724" s="58"/>
      <c r="D724" s="58"/>
      <c r="E724" s="59"/>
      <c r="F724" s="21"/>
      <c r="G724" s="58"/>
    </row>
    <row r="725" spans="1:7" ht="12.75">
      <c r="A725" s="21"/>
      <c r="B725" s="57"/>
      <c r="C725" s="58"/>
      <c r="D725" s="58"/>
      <c r="E725" s="59"/>
      <c r="F725" s="21"/>
      <c r="G725" s="58"/>
    </row>
    <row r="726" spans="1:7" ht="12.75">
      <c r="A726" s="21"/>
      <c r="B726" s="57"/>
      <c r="C726" s="58"/>
      <c r="D726" s="58"/>
      <c r="E726" s="59"/>
      <c r="F726" s="21"/>
      <c r="G726" s="58"/>
    </row>
    <row r="727" spans="1:7" ht="12.75">
      <c r="A727" s="21"/>
      <c r="B727" s="57"/>
      <c r="C727" s="58"/>
      <c r="D727" s="58"/>
      <c r="E727" s="59"/>
      <c r="F727" s="21"/>
      <c r="G727" s="58"/>
    </row>
    <row r="728" spans="1:7" ht="12.75">
      <c r="A728" s="21"/>
      <c r="B728" s="57"/>
      <c r="C728" s="58"/>
      <c r="D728" s="58"/>
      <c r="E728" s="59"/>
      <c r="F728" s="21"/>
      <c r="G728" s="58"/>
    </row>
    <row r="729" spans="1:7" ht="12.75">
      <c r="A729" s="21"/>
      <c r="B729" s="57"/>
      <c r="C729" s="58"/>
      <c r="D729" s="58"/>
      <c r="E729" s="59"/>
      <c r="F729" s="21"/>
      <c r="G729" s="58"/>
    </row>
    <row r="731" spans="1:4" ht="12.75">
      <c r="A731" s="8" t="s">
        <v>141</v>
      </c>
      <c r="B731" s="12"/>
      <c r="C731" s="3"/>
      <c r="D731" s="3"/>
    </row>
    <row r="732" spans="1:3" ht="13.5" thickBot="1">
      <c r="A732" t="s">
        <v>142</v>
      </c>
      <c r="B732" s="56">
        <v>4608.52</v>
      </c>
      <c r="C732" t="s">
        <v>262</v>
      </c>
    </row>
    <row r="733" spans="1:7" ht="12.75" customHeight="1">
      <c r="A733" s="136" t="s">
        <v>12</v>
      </c>
      <c r="B733" s="131" t="s">
        <v>137</v>
      </c>
      <c r="C733" s="133" t="s">
        <v>268</v>
      </c>
      <c r="D733" s="133" t="s">
        <v>269</v>
      </c>
      <c r="E733" s="10" t="s">
        <v>0</v>
      </c>
      <c r="F733" s="129" t="s">
        <v>9</v>
      </c>
      <c r="G733" s="130"/>
    </row>
    <row r="734" spans="1:7" ht="24" customHeight="1" thickBot="1">
      <c r="A734" s="137"/>
      <c r="B734" s="132"/>
      <c r="C734" s="134"/>
      <c r="D734" s="135"/>
      <c r="E734" s="2"/>
      <c r="F734" s="23" t="s">
        <v>10</v>
      </c>
      <c r="G734" s="24" t="s">
        <v>11</v>
      </c>
    </row>
    <row r="735" spans="1:7" ht="12.75">
      <c r="A735" s="143" t="s">
        <v>14</v>
      </c>
      <c r="B735" s="146">
        <v>187500</v>
      </c>
      <c r="C735" s="149">
        <v>242777.64</v>
      </c>
      <c r="D735" s="149">
        <v>237685.96</v>
      </c>
      <c r="E735" s="42" t="s">
        <v>143</v>
      </c>
      <c r="F735" s="89" t="s">
        <v>144</v>
      </c>
      <c r="G735" s="90">
        <v>6595</v>
      </c>
    </row>
    <row r="736" spans="1:7" ht="12.75">
      <c r="A736" s="144"/>
      <c r="B736" s="147"/>
      <c r="C736" s="150"/>
      <c r="D736" s="150"/>
      <c r="E736" s="6" t="s">
        <v>133</v>
      </c>
      <c r="F736" s="63" t="s">
        <v>145</v>
      </c>
      <c r="G736" s="48">
        <v>62199</v>
      </c>
    </row>
    <row r="737" spans="1:7" ht="12.75">
      <c r="A737" s="144"/>
      <c r="B737" s="147"/>
      <c r="C737" s="150"/>
      <c r="D737" s="150"/>
      <c r="E737" s="6" t="s">
        <v>7</v>
      </c>
      <c r="F737" s="63" t="s">
        <v>60</v>
      </c>
      <c r="G737" s="48">
        <v>2508</v>
      </c>
    </row>
    <row r="738" spans="1:7" ht="12.75">
      <c r="A738" s="144"/>
      <c r="B738" s="147"/>
      <c r="C738" s="150"/>
      <c r="D738" s="150"/>
      <c r="E738" s="6" t="s">
        <v>5</v>
      </c>
      <c r="F738" s="63" t="s">
        <v>146</v>
      </c>
      <c r="G738" s="48">
        <v>2728</v>
      </c>
    </row>
    <row r="739" spans="1:7" ht="25.5">
      <c r="A739" s="144"/>
      <c r="B739" s="147"/>
      <c r="C739" s="150"/>
      <c r="D739" s="150"/>
      <c r="E739" s="9" t="s">
        <v>125</v>
      </c>
      <c r="F739" s="63" t="s">
        <v>60</v>
      </c>
      <c r="G739" s="48">
        <v>45220</v>
      </c>
    </row>
    <row r="740" spans="1:7" ht="25.5">
      <c r="A740" s="144"/>
      <c r="B740" s="147"/>
      <c r="C740" s="150"/>
      <c r="D740" s="150"/>
      <c r="E740" s="9" t="s">
        <v>321</v>
      </c>
      <c r="F740" s="63" t="s">
        <v>74</v>
      </c>
      <c r="G740" s="48">
        <v>1253</v>
      </c>
    </row>
    <row r="741" spans="1:7" ht="12.75">
      <c r="A741" s="144"/>
      <c r="B741" s="147"/>
      <c r="C741" s="150"/>
      <c r="D741" s="150"/>
      <c r="E741" s="9" t="s">
        <v>59</v>
      </c>
      <c r="F741" s="63" t="s">
        <v>52</v>
      </c>
      <c r="G741" s="48">
        <v>8082</v>
      </c>
    </row>
    <row r="742" spans="1:7" ht="12.75">
      <c r="A742" s="144"/>
      <c r="B742" s="147"/>
      <c r="C742" s="150"/>
      <c r="D742" s="150"/>
      <c r="E742" s="9" t="s">
        <v>77</v>
      </c>
      <c r="F742" s="63" t="s">
        <v>147</v>
      </c>
      <c r="G742" s="48">
        <v>15319</v>
      </c>
    </row>
    <row r="743" spans="1:7" ht="12.75">
      <c r="A743" s="144"/>
      <c r="B743" s="147"/>
      <c r="C743" s="150"/>
      <c r="D743" s="150"/>
      <c r="E743" s="9" t="s">
        <v>31</v>
      </c>
      <c r="F743" s="63" t="s">
        <v>98</v>
      </c>
      <c r="G743" s="48">
        <v>5317</v>
      </c>
    </row>
    <row r="744" spans="1:7" ht="12.75">
      <c r="A744" s="144"/>
      <c r="B744" s="147"/>
      <c r="C744" s="150"/>
      <c r="D744" s="150"/>
      <c r="E744" s="9" t="s">
        <v>99</v>
      </c>
      <c r="F744" s="63" t="s">
        <v>49</v>
      </c>
      <c r="G744" s="48">
        <v>417</v>
      </c>
    </row>
    <row r="745" spans="1:7" ht="12.75">
      <c r="A745" s="144"/>
      <c r="B745" s="147"/>
      <c r="C745" s="150"/>
      <c r="D745" s="150"/>
      <c r="E745" s="9" t="s">
        <v>3</v>
      </c>
      <c r="F745" s="63" t="s">
        <v>60</v>
      </c>
      <c r="G745" s="48">
        <v>2902</v>
      </c>
    </row>
    <row r="746" spans="1:7" ht="12.75">
      <c r="A746" s="144"/>
      <c r="B746" s="147"/>
      <c r="C746" s="150"/>
      <c r="D746" s="150"/>
      <c r="E746" s="5" t="s">
        <v>17</v>
      </c>
      <c r="F746" s="63" t="s">
        <v>214</v>
      </c>
      <c r="G746" s="48">
        <v>2705</v>
      </c>
    </row>
    <row r="747" spans="1:7" ht="25.5">
      <c r="A747" s="144"/>
      <c r="B747" s="147"/>
      <c r="C747" s="150"/>
      <c r="D747" s="150"/>
      <c r="E747" s="7" t="s">
        <v>19</v>
      </c>
      <c r="F747" s="63" t="s">
        <v>60</v>
      </c>
      <c r="G747" s="48">
        <v>139</v>
      </c>
    </row>
    <row r="748" spans="1:7" ht="12.75">
      <c r="A748" s="144"/>
      <c r="B748" s="147"/>
      <c r="C748" s="150"/>
      <c r="D748" s="150"/>
      <c r="E748" s="7" t="s">
        <v>322</v>
      </c>
      <c r="F748" s="63" t="s">
        <v>323</v>
      </c>
      <c r="G748" s="48">
        <v>922</v>
      </c>
    </row>
    <row r="749" spans="1:7" ht="12.75">
      <c r="A749" s="144"/>
      <c r="B749" s="147"/>
      <c r="C749" s="150"/>
      <c r="D749" s="150"/>
      <c r="E749" s="5" t="s">
        <v>71</v>
      </c>
      <c r="F749" s="63" t="s">
        <v>324</v>
      </c>
      <c r="G749" s="48">
        <v>14482</v>
      </c>
    </row>
    <row r="750" spans="1:8" ht="13.5" thickBot="1">
      <c r="A750" s="145"/>
      <c r="B750" s="148"/>
      <c r="C750" s="151"/>
      <c r="D750" s="151"/>
      <c r="E750" s="17" t="s">
        <v>138</v>
      </c>
      <c r="F750" s="91"/>
      <c r="G750" s="92">
        <f>SUM(G735:G749)</f>
        <v>170788</v>
      </c>
      <c r="H750" s="3"/>
    </row>
    <row r="751" spans="1:7" ht="12.75">
      <c r="A751" s="25" t="s">
        <v>21</v>
      </c>
      <c r="B751" s="26"/>
      <c r="C751" s="95">
        <v>731095.8</v>
      </c>
      <c r="D751" s="95">
        <v>716633.75</v>
      </c>
      <c r="E751" s="96"/>
      <c r="F751" s="96"/>
      <c r="G751" s="97">
        <v>659922</v>
      </c>
    </row>
    <row r="752" spans="1:7" ht="12.75">
      <c r="A752" s="14" t="s">
        <v>22</v>
      </c>
      <c r="B752" s="6"/>
      <c r="C752" s="4">
        <v>175861.08</v>
      </c>
      <c r="D752" s="4">
        <v>170939.76</v>
      </c>
      <c r="E752" s="5"/>
      <c r="F752" s="5"/>
      <c r="G752" s="54">
        <f>C752</f>
        <v>175861.08</v>
      </c>
    </row>
    <row r="753" spans="1:7" ht="13.5" thickBot="1">
      <c r="A753" s="16" t="s">
        <v>23</v>
      </c>
      <c r="B753" s="17"/>
      <c r="C753" s="98">
        <f>SUM(C735:C752)</f>
        <v>1149734.52</v>
      </c>
      <c r="D753" s="98">
        <f>SUM(D735:D752)</f>
        <v>1125259.47</v>
      </c>
      <c r="E753" s="99" t="s">
        <v>139</v>
      </c>
      <c r="F753" s="100"/>
      <c r="G753" s="101">
        <f>SUM(G750:G752)</f>
        <v>1006571.08</v>
      </c>
    </row>
    <row r="754" spans="1:7" ht="12.75">
      <c r="A754" s="74" t="s">
        <v>270</v>
      </c>
      <c r="B754" s="6"/>
      <c r="C754" s="11" t="s">
        <v>272</v>
      </c>
      <c r="D754" s="71" t="s">
        <v>273</v>
      </c>
      <c r="E754" s="72"/>
      <c r="F754" s="127" t="s">
        <v>271</v>
      </c>
      <c r="G754" s="128"/>
    </row>
    <row r="755" spans="1:7" ht="12.75">
      <c r="A755" s="14" t="s">
        <v>274</v>
      </c>
      <c r="B755" s="6"/>
      <c r="C755" s="51">
        <v>1563583.92</v>
      </c>
      <c r="D755" s="51">
        <v>1509862.32</v>
      </c>
      <c r="E755" s="72"/>
      <c r="F755" s="5"/>
      <c r="G755" s="54">
        <f>D755</f>
        <v>1509862.32</v>
      </c>
    </row>
    <row r="756" spans="1:7" ht="12.75">
      <c r="A756" s="14" t="s">
        <v>275</v>
      </c>
      <c r="B756" s="6"/>
      <c r="C756" s="51">
        <v>527361.97</v>
      </c>
      <c r="D756" s="51">
        <v>479068.77</v>
      </c>
      <c r="E756" s="72"/>
      <c r="F756" s="5"/>
      <c r="G756" s="54">
        <f>D756</f>
        <v>479068.77</v>
      </c>
    </row>
    <row r="757" spans="1:7" ht="12.75">
      <c r="A757" s="75" t="s">
        <v>276</v>
      </c>
      <c r="B757" s="6"/>
      <c r="C757" s="51">
        <v>25847.75</v>
      </c>
      <c r="D757" s="51">
        <v>19103.71</v>
      </c>
      <c r="E757" s="72"/>
      <c r="F757" s="5"/>
      <c r="G757" s="54">
        <f>D757</f>
        <v>19103.71</v>
      </c>
    </row>
    <row r="758" spans="1:7" ht="13.5" thickBot="1">
      <c r="A758" s="76" t="s">
        <v>278</v>
      </c>
      <c r="B758" s="17"/>
      <c r="C758" s="18">
        <f>SUM(C755:C757)</f>
        <v>2116793.6399999997</v>
      </c>
      <c r="D758" s="18">
        <f>SUM(D755:D757)</f>
        <v>2008034.8</v>
      </c>
      <c r="E758" s="38"/>
      <c r="F758" s="19"/>
      <c r="G758" s="20">
        <f>SUM(G755:G757)</f>
        <v>2008034.8</v>
      </c>
    </row>
    <row r="759" spans="1:7" ht="12.75">
      <c r="A759" s="21"/>
      <c r="B759" s="57"/>
      <c r="C759" s="58"/>
      <c r="D759" s="58"/>
      <c r="E759" s="59"/>
      <c r="F759" s="21"/>
      <c r="G759" s="58"/>
    </row>
    <row r="760" spans="1:7" ht="12.75">
      <c r="A760" s="21"/>
      <c r="B760" s="57"/>
      <c r="C760" s="58"/>
      <c r="D760" s="58"/>
      <c r="E760" s="59"/>
      <c r="F760" s="21"/>
      <c r="G760" s="58"/>
    </row>
    <row r="761" spans="1:7" ht="12.75">
      <c r="A761" s="21"/>
      <c r="B761" s="57"/>
      <c r="C761" s="58"/>
      <c r="D761" s="58"/>
      <c r="E761" s="59"/>
      <c r="F761" s="21"/>
      <c r="G761" s="58"/>
    </row>
    <row r="762" spans="1:7" ht="12.75">
      <c r="A762" s="21"/>
      <c r="B762" s="57"/>
      <c r="C762" s="58"/>
      <c r="D762" s="58"/>
      <c r="E762" s="59"/>
      <c r="F762" s="21"/>
      <c r="G762" s="58"/>
    </row>
    <row r="763" spans="1:7" ht="12.75">
      <c r="A763" s="21"/>
      <c r="B763" s="57"/>
      <c r="C763" s="58"/>
      <c r="D763" s="58"/>
      <c r="E763" s="59"/>
      <c r="F763" s="21"/>
      <c r="G763" s="58"/>
    </row>
    <row r="764" spans="1:7" s="116" customFormat="1" ht="12.75">
      <c r="A764" s="83"/>
      <c r="B764" s="113"/>
      <c r="C764" s="114"/>
      <c r="D764" s="114"/>
      <c r="E764" s="115"/>
      <c r="F764" s="83"/>
      <c r="G764" s="114"/>
    </row>
    <row r="765" spans="1:7" ht="12.75">
      <c r="A765" s="21"/>
      <c r="B765" s="57"/>
      <c r="C765" s="58"/>
      <c r="D765" s="58"/>
      <c r="E765" s="59"/>
      <c r="F765" s="21"/>
      <c r="G765" s="58"/>
    </row>
    <row r="766" spans="1:7" ht="12.75">
      <c r="A766" s="21"/>
      <c r="B766" s="57"/>
      <c r="C766" s="58"/>
      <c r="D766" s="58"/>
      <c r="E766" s="59"/>
      <c r="F766" s="21"/>
      <c r="G766" s="58"/>
    </row>
    <row r="767" spans="1:7" ht="12.75">
      <c r="A767" s="21"/>
      <c r="B767" s="57"/>
      <c r="C767" s="58"/>
      <c r="D767" s="58"/>
      <c r="E767" s="59"/>
      <c r="F767" s="21"/>
      <c r="G767" s="58"/>
    </row>
    <row r="768" spans="1:7" ht="12.75">
      <c r="A768" s="21"/>
      <c r="B768" s="57"/>
      <c r="C768" s="58"/>
      <c r="D768" s="58"/>
      <c r="E768" s="59"/>
      <c r="F768" s="21"/>
      <c r="G768" s="58"/>
    </row>
    <row r="769" spans="1:7" ht="12.75">
      <c r="A769" s="21"/>
      <c r="B769" s="57"/>
      <c r="C769" s="58"/>
      <c r="D769" s="58"/>
      <c r="E769" s="59"/>
      <c r="F769" s="21"/>
      <c r="G769" s="58"/>
    </row>
    <row r="770" spans="1:7" ht="12.75">
      <c r="A770" s="21"/>
      <c r="B770" s="57"/>
      <c r="C770" s="58"/>
      <c r="D770" s="58"/>
      <c r="E770" s="59"/>
      <c r="F770" s="21"/>
      <c r="G770" s="58"/>
    </row>
    <row r="771" spans="1:7" ht="12.75">
      <c r="A771" s="21"/>
      <c r="B771" s="57"/>
      <c r="C771" s="58"/>
      <c r="D771" s="58"/>
      <c r="E771" s="59"/>
      <c r="F771" s="21"/>
      <c r="G771" s="58"/>
    </row>
    <row r="772" spans="1:7" ht="12.75">
      <c r="A772" s="21"/>
      <c r="B772" s="57"/>
      <c r="C772" s="58"/>
      <c r="D772" s="58"/>
      <c r="E772" s="59"/>
      <c r="F772" s="21"/>
      <c r="G772" s="58"/>
    </row>
    <row r="773" spans="1:7" ht="12.75">
      <c r="A773" s="21"/>
      <c r="B773" s="57"/>
      <c r="C773" s="58"/>
      <c r="D773" s="58"/>
      <c r="E773" s="59"/>
      <c r="F773" s="21"/>
      <c r="G773" s="58"/>
    </row>
    <row r="775" spans="1:4" ht="12.75">
      <c r="A775" s="8" t="s">
        <v>148</v>
      </c>
      <c r="B775" s="12"/>
      <c r="C775" s="3"/>
      <c r="D775" s="3"/>
    </row>
    <row r="776" spans="1:3" ht="12.75">
      <c r="A776" t="s">
        <v>142</v>
      </c>
      <c r="B776" s="56">
        <v>5968.37</v>
      </c>
      <c r="C776" t="s">
        <v>262</v>
      </c>
    </row>
    <row r="777" spans="1:3" ht="13.5" thickBot="1">
      <c r="A777" t="s">
        <v>263</v>
      </c>
      <c r="B777" s="56">
        <v>222.01</v>
      </c>
      <c r="C777" t="s">
        <v>262</v>
      </c>
    </row>
    <row r="778" spans="1:7" ht="12.75" customHeight="1">
      <c r="A778" s="152" t="s">
        <v>12</v>
      </c>
      <c r="B778" s="165" t="s">
        <v>137</v>
      </c>
      <c r="C778" s="133" t="s">
        <v>268</v>
      </c>
      <c r="D778" s="133" t="s">
        <v>269</v>
      </c>
      <c r="E778" s="1" t="s">
        <v>0</v>
      </c>
      <c r="F778" s="152" t="s">
        <v>9</v>
      </c>
      <c r="G778" s="152"/>
    </row>
    <row r="779" spans="1:7" ht="37.5" customHeight="1" thickBot="1">
      <c r="A779" s="178"/>
      <c r="B779" s="132"/>
      <c r="C779" s="134"/>
      <c r="D779" s="135"/>
      <c r="E779" s="2"/>
      <c r="F779" s="23" t="s">
        <v>10</v>
      </c>
      <c r="G779" s="23" t="s">
        <v>11</v>
      </c>
    </row>
    <row r="780" spans="1:7" ht="12.75">
      <c r="A780" s="143" t="s">
        <v>14</v>
      </c>
      <c r="B780" s="140">
        <v>242300</v>
      </c>
      <c r="C780" s="149">
        <f>11695.56+314308.56</f>
        <v>326004.12</v>
      </c>
      <c r="D780" s="149">
        <f>10899.69+298316.05</f>
        <v>309215.74</v>
      </c>
      <c r="E780" s="42" t="s">
        <v>143</v>
      </c>
      <c r="F780" s="89" t="s">
        <v>63</v>
      </c>
      <c r="G780" s="90">
        <v>10738</v>
      </c>
    </row>
    <row r="781" spans="1:7" ht="12.75">
      <c r="A781" s="144"/>
      <c r="B781" s="141"/>
      <c r="C781" s="150"/>
      <c r="D781" s="150"/>
      <c r="E781" s="6" t="s">
        <v>133</v>
      </c>
      <c r="F781" s="5" t="s">
        <v>325</v>
      </c>
      <c r="G781" s="22">
        <v>247615</v>
      </c>
    </row>
    <row r="782" spans="1:7" ht="12.75">
      <c r="A782" s="144"/>
      <c r="B782" s="141"/>
      <c r="C782" s="150"/>
      <c r="D782" s="150"/>
      <c r="E782" s="6" t="s">
        <v>15</v>
      </c>
      <c r="F782" s="5" t="s">
        <v>86</v>
      </c>
      <c r="G782" s="22">
        <v>342</v>
      </c>
    </row>
    <row r="783" spans="1:7" ht="12.75">
      <c r="A783" s="144"/>
      <c r="B783" s="141"/>
      <c r="C783" s="150"/>
      <c r="D783" s="150"/>
      <c r="E783" s="6" t="s">
        <v>5</v>
      </c>
      <c r="F783" s="5" t="s">
        <v>94</v>
      </c>
      <c r="G783" s="22">
        <v>2505</v>
      </c>
    </row>
    <row r="784" spans="1:7" ht="25.5">
      <c r="A784" s="144"/>
      <c r="B784" s="141"/>
      <c r="C784" s="150"/>
      <c r="D784" s="150"/>
      <c r="E784" s="11" t="s">
        <v>88</v>
      </c>
      <c r="F784" s="5" t="s">
        <v>101</v>
      </c>
      <c r="G784" s="22">
        <v>21953</v>
      </c>
    </row>
    <row r="785" spans="1:7" ht="38.25">
      <c r="A785" s="144"/>
      <c r="B785" s="141"/>
      <c r="C785" s="150"/>
      <c r="D785" s="150"/>
      <c r="E785" s="9" t="s">
        <v>116</v>
      </c>
      <c r="F785" s="5" t="s">
        <v>94</v>
      </c>
      <c r="G785" s="22">
        <v>982</v>
      </c>
    </row>
    <row r="786" spans="1:7" ht="25.5">
      <c r="A786" s="144"/>
      <c r="B786" s="141"/>
      <c r="C786" s="150"/>
      <c r="D786" s="150"/>
      <c r="E786" s="9" t="s">
        <v>127</v>
      </c>
      <c r="F786" s="5" t="s">
        <v>79</v>
      </c>
      <c r="G786" s="22">
        <v>4263</v>
      </c>
    </row>
    <row r="787" spans="1:7" ht="12.75">
      <c r="A787" s="144"/>
      <c r="B787" s="141"/>
      <c r="C787" s="150"/>
      <c r="D787" s="150"/>
      <c r="E787" s="9" t="s">
        <v>59</v>
      </c>
      <c r="F787" s="5" t="s">
        <v>134</v>
      </c>
      <c r="G787" s="22">
        <v>8316</v>
      </c>
    </row>
    <row r="788" spans="1:7" ht="12.75">
      <c r="A788" s="144"/>
      <c r="B788" s="141"/>
      <c r="C788" s="150"/>
      <c r="D788" s="150"/>
      <c r="E788" s="9" t="s">
        <v>31</v>
      </c>
      <c r="F788" s="5" t="s">
        <v>149</v>
      </c>
      <c r="G788" s="22">
        <v>5965</v>
      </c>
    </row>
    <row r="789" spans="1:7" ht="12.75">
      <c r="A789" s="144"/>
      <c r="B789" s="141"/>
      <c r="C789" s="150"/>
      <c r="D789" s="150"/>
      <c r="E789" s="9" t="s">
        <v>99</v>
      </c>
      <c r="F789" s="5" t="s">
        <v>49</v>
      </c>
      <c r="G789" s="22">
        <v>500</v>
      </c>
    </row>
    <row r="790" spans="1:7" ht="12.75">
      <c r="A790" s="144"/>
      <c r="B790" s="141"/>
      <c r="C790" s="150"/>
      <c r="D790" s="150"/>
      <c r="E790" s="9" t="s">
        <v>131</v>
      </c>
      <c r="F790" s="5" t="s">
        <v>60</v>
      </c>
      <c r="G790" s="22">
        <v>316</v>
      </c>
    </row>
    <row r="791" spans="1:7" ht="12.75">
      <c r="A791" s="144"/>
      <c r="B791" s="141"/>
      <c r="C791" s="150"/>
      <c r="D791" s="150"/>
      <c r="E791" s="5" t="s">
        <v>17</v>
      </c>
      <c r="F791" s="5" t="s">
        <v>150</v>
      </c>
      <c r="G791" s="22">
        <v>3782</v>
      </c>
    </row>
    <row r="792" spans="1:7" ht="12.75">
      <c r="A792" s="144"/>
      <c r="B792" s="141"/>
      <c r="C792" s="150"/>
      <c r="D792" s="150"/>
      <c r="E792" s="5" t="s">
        <v>110</v>
      </c>
      <c r="F792" s="5" t="s">
        <v>30</v>
      </c>
      <c r="G792" s="22">
        <v>1125</v>
      </c>
    </row>
    <row r="793" spans="1:7" ht="25.5">
      <c r="A793" s="144"/>
      <c r="B793" s="141"/>
      <c r="C793" s="150"/>
      <c r="D793" s="150"/>
      <c r="E793" s="7" t="s">
        <v>19</v>
      </c>
      <c r="F793" s="5" t="s">
        <v>79</v>
      </c>
      <c r="G793" s="22">
        <v>1569</v>
      </c>
    </row>
    <row r="794" spans="1:7" ht="12.75">
      <c r="A794" s="144"/>
      <c r="B794" s="141"/>
      <c r="C794" s="150"/>
      <c r="D794" s="150"/>
      <c r="E794" s="5" t="s">
        <v>71</v>
      </c>
      <c r="F794" s="5"/>
      <c r="G794" s="22"/>
    </row>
    <row r="795" spans="1:9" ht="13.5" thickBot="1">
      <c r="A795" s="145"/>
      <c r="B795" s="142"/>
      <c r="C795" s="151"/>
      <c r="D795" s="151"/>
      <c r="E795" s="17" t="s">
        <v>138</v>
      </c>
      <c r="F795" s="19"/>
      <c r="G795" s="20">
        <f>SUM(G780:G794)</f>
        <v>309971</v>
      </c>
      <c r="H795" s="3"/>
      <c r="I795" s="3"/>
    </row>
    <row r="796" spans="1:8" ht="12.75">
      <c r="A796" s="25" t="s">
        <v>21</v>
      </c>
      <c r="B796" s="26"/>
      <c r="C796" s="27">
        <f>32688.6+946221.85</f>
        <v>978910.45</v>
      </c>
      <c r="D796" s="27">
        <f>30463.79+898856.35</f>
        <v>929320.14</v>
      </c>
      <c r="E796" s="28"/>
      <c r="F796" s="28"/>
      <c r="G796" s="36">
        <v>1041612</v>
      </c>
      <c r="H796" s="3"/>
    </row>
    <row r="797" spans="1:7" ht="12.75">
      <c r="A797" s="14" t="s">
        <v>22</v>
      </c>
      <c r="B797" s="6"/>
      <c r="C797" s="4">
        <v>227676.56</v>
      </c>
      <c r="D797" s="4">
        <v>215248.19</v>
      </c>
      <c r="E797" s="5"/>
      <c r="F797" s="5"/>
      <c r="G797" s="54">
        <f>C797</f>
        <v>227676.56</v>
      </c>
    </row>
    <row r="798" spans="1:7" ht="13.5" thickBot="1">
      <c r="A798" s="16" t="s">
        <v>23</v>
      </c>
      <c r="B798" s="17"/>
      <c r="C798" s="18">
        <f>SUM(C780:C797)</f>
        <v>1532591.13</v>
      </c>
      <c r="D798" s="18">
        <f>SUM(D780:D797)</f>
        <v>1453784.0699999998</v>
      </c>
      <c r="E798" s="38" t="s">
        <v>139</v>
      </c>
      <c r="F798" s="19"/>
      <c r="G798" s="20">
        <f>SUM(G795:G797)</f>
        <v>1579259.56</v>
      </c>
    </row>
    <row r="799" spans="1:7" ht="12.75">
      <c r="A799" s="74" t="s">
        <v>270</v>
      </c>
      <c r="B799" s="6"/>
      <c r="C799" s="11" t="s">
        <v>272</v>
      </c>
      <c r="D799" s="71" t="s">
        <v>273</v>
      </c>
      <c r="E799" s="72"/>
      <c r="F799" s="127" t="s">
        <v>271</v>
      </c>
      <c r="G799" s="128"/>
    </row>
    <row r="800" spans="1:7" ht="12.75">
      <c r="A800" s="14" t="s">
        <v>274</v>
      </c>
      <c r="B800" s="6"/>
      <c r="C800" s="51">
        <v>1997910.9</v>
      </c>
      <c r="D800" s="51">
        <v>1832802.94</v>
      </c>
      <c r="E800" s="72"/>
      <c r="F800" s="5"/>
      <c r="G800" s="54">
        <f>D800</f>
        <v>1832802.94</v>
      </c>
    </row>
    <row r="801" spans="1:7" ht="12.75">
      <c r="A801" s="14" t="s">
        <v>275</v>
      </c>
      <c r="B801" s="6"/>
      <c r="C801" s="51">
        <v>810574.77</v>
      </c>
      <c r="D801" s="51">
        <v>740447.63</v>
      </c>
      <c r="E801" s="72"/>
      <c r="F801" s="5"/>
      <c r="G801" s="54">
        <f>D801</f>
        <v>740447.63</v>
      </c>
    </row>
    <row r="802" spans="1:7" ht="12.75">
      <c r="A802" s="75" t="s">
        <v>276</v>
      </c>
      <c r="B802" s="6"/>
      <c r="C802" s="51">
        <v>39584.03</v>
      </c>
      <c r="D802" s="51">
        <v>30336.72</v>
      </c>
      <c r="E802" s="72"/>
      <c r="F802" s="5"/>
      <c r="G802" s="54">
        <f>D802</f>
        <v>30336.72</v>
      </c>
    </row>
    <row r="803" spans="1:7" ht="13.5" thickBot="1">
      <c r="A803" s="76" t="s">
        <v>278</v>
      </c>
      <c r="B803" s="17"/>
      <c r="C803" s="18">
        <f>SUM(C800:C802)</f>
        <v>2848069.6999999997</v>
      </c>
      <c r="D803" s="18">
        <f>SUM(D800:D802)</f>
        <v>2603587.29</v>
      </c>
      <c r="E803" s="38"/>
      <c r="F803" s="19"/>
      <c r="G803" s="20">
        <f>SUM(G800:G802)</f>
        <v>2603587.29</v>
      </c>
    </row>
    <row r="804" spans="1:7" ht="12.75">
      <c r="A804" s="21"/>
      <c r="B804" s="57"/>
      <c r="C804" s="58"/>
      <c r="D804" s="58"/>
      <c r="E804" s="59"/>
      <c r="F804" s="21"/>
      <c r="G804" s="58"/>
    </row>
    <row r="805" spans="1:7" ht="12.75">
      <c r="A805" s="21"/>
      <c r="B805" s="57"/>
      <c r="C805" s="58"/>
      <c r="D805" s="58"/>
      <c r="E805" s="59"/>
      <c r="F805" s="21"/>
      <c r="G805" s="58"/>
    </row>
    <row r="806" spans="1:7" ht="12.75">
      <c r="A806" s="21"/>
      <c r="B806" s="57"/>
      <c r="C806" s="58"/>
      <c r="D806" s="58"/>
      <c r="E806" s="59"/>
      <c r="F806" s="21"/>
      <c r="G806" s="58"/>
    </row>
    <row r="807" spans="1:7" ht="12.75">
      <c r="A807" s="21"/>
      <c r="B807" s="57"/>
      <c r="C807" s="58"/>
      <c r="D807" s="58"/>
      <c r="E807" s="59"/>
      <c r="F807" s="21"/>
      <c r="G807" s="58"/>
    </row>
    <row r="808" spans="1:7" ht="12.75">
      <c r="A808" s="21"/>
      <c r="B808" s="57"/>
      <c r="C808" s="58"/>
      <c r="D808" s="58"/>
      <c r="E808" s="59"/>
      <c r="F808" s="21"/>
      <c r="G808" s="58"/>
    </row>
    <row r="809" spans="1:7" ht="12.75">
      <c r="A809" s="21"/>
      <c r="B809" s="57"/>
      <c r="C809" s="58"/>
      <c r="D809" s="58"/>
      <c r="E809" s="59"/>
      <c r="F809" s="21"/>
      <c r="G809" s="58"/>
    </row>
    <row r="810" spans="1:7" ht="12.75">
      <c r="A810" s="21"/>
      <c r="B810" s="57"/>
      <c r="C810" s="58"/>
      <c r="D810" s="58"/>
      <c r="E810" s="59"/>
      <c r="F810" s="21"/>
      <c r="G810" s="58"/>
    </row>
    <row r="811" spans="1:7" ht="12.75">
      <c r="A811" s="21"/>
      <c r="B811" s="57"/>
      <c r="C811" s="58"/>
      <c r="D811" s="58"/>
      <c r="E811" s="59"/>
      <c r="F811" s="21"/>
      <c r="G811" s="58"/>
    </row>
    <row r="813" spans="1:4" ht="12.75">
      <c r="A813" s="8" t="s">
        <v>151</v>
      </c>
      <c r="B813" s="12"/>
      <c r="C813" s="3"/>
      <c r="D813" s="3"/>
    </row>
    <row r="814" spans="1:3" ht="12.75">
      <c r="A814" t="s">
        <v>142</v>
      </c>
      <c r="B814" s="56">
        <v>7548.81</v>
      </c>
      <c r="C814" t="s">
        <v>262</v>
      </c>
    </row>
    <row r="815" spans="1:3" ht="13.5" thickBot="1">
      <c r="A815" t="s">
        <v>263</v>
      </c>
      <c r="B815" s="56">
        <v>72.3</v>
      </c>
      <c r="C815" t="s">
        <v>262</v>
      </c>
    </row>
    <row r="816" spans="1:7" ht="12.75" customHeight="1">
      <c r="A816" s="136" t="s">
        <v>12</v>
      </c>
      <c r="B816" s="131" t="s">
        <v>137</v>
      </c>
      <c r="C816" s="133" t="s">
        <v>268</v>
      </c>
      <c r="D816" s="133" t="s">
        <v>269</v>
      </c>
      <c r="E816" s="10" t="s">
        <v>0</v>
      </c>
      <c r="F816" s="129" t="s">
        <v>9</v>
      </c>
      <c r="G816" s="130"/>
    </row>
    <row r="817" spans="1:7" ht="44.25" customHeight="1" thickBot="1">
      <c r="A817" s="137"/>
      <c r="B817" s="132"/>
      <c r="C817" s="134"/>
      <c r="D817" s="135"/>
      <c r="E817" s="2"/>
      <c r="F817" s="23" t="s">
        <v>10</v>
      </c>
      <c r="G817" s="24" t="s">
        <v>11</v>
      </c>
    </row>
    <row r="818" spans="1:7" ht="12.75">
      <c r="A818" s="143" t="s">
        <v>14</v>
      </c>
      <c r="B818" s="140">
        <v>306000</v>
      </c>
      <c r="C818" s="149">
        <f>3808.8+396330.05</f>
        <v>400138.85</v>
      </c>
      <c r="D818" s="149">
        <f>4915.36+367102.03</f>
        <v>372017.39</v>
      </c>
      <c r="E818" s="42" t="s">
        <v>143</v>
      </c>
      <c r="F818" s="43" t="s">
        <v>152</v>
      </c>
      <c r="G818" s="90">
        <v>29066</v>
      </c>
    </row>
    <row r="819" spans="1:7" ht="12.75">
      <c r="A819" s="144"/>
      <c r="B819" s="141"/>
      <c r="C819" s="150"/>
      <c r="D819" s="150"/>
      <c r="E819" s="6" t="s">
        <v>133</v>
      </c>
      <c r="F819" s="5" t="s">
        <v>153</v>
      </c>
      <c r="G819" s="48">
        <v>162126</v>
      </c>
    </row>
    <row r="820" spans="1:7" ht="12.75">
      <c r="A820" s="144"/>
      <c r="B820" s="141"/>
      <c r="C820" s="150"/>
      <c r="D820" s="150"/>
      <c r="E820" s="6" t="s">
        <v>15</v>
      </c>
      <c r="F820" s="5" t="s">
        <v>16</v>
      </c>
      <c r="G820" s="48">
        <v>411</v>
      </c>
    </row>
    <row r="821" spans="1:7" ht="12.75">
      <c r="A821" s="144"/>
      <c r="B821" s="141"/>
      <c r="C821" s="150"/>
      <c r="D821" s="150"/>
      <c r="E821" s="6" t="s">
        <v>5</v>
      </c>
      <c r="F821" s="5" t="s">
        <v>94</v>
      </c>
      <c r="G821" s="48">
        <v>2548</v>
      </c>
    </row>
    <row r="822" spans="1:7" ht="25.5">
      <c r="A822" s="144"/>
      <c r="B822" s="141"/>
      <c r="C822" s="150"/>
      <c r="D822" s="150"/>
      <c r="E822" s="9" t="s">
        <v>127</v>
      </c>
      <c r="F822" s="5" t="s">
        <v>123</v>
      </c>
      <c r="G822" s="48">
        <v>9246</v>
      </c>
    </row>
    <row r="823" spans="1:7" ht="12.75">
      <c r="A823" s="144"/>
      <c r="B823" s="141"/>
      <c r="C823" s="150"/>
      <c r="D823" s="150"/>
      <c r="E823" s="9" t="s">
        <v>59</v>
      </c>
      <c r="F823" s="5" t="s">
        <v>326</v>
      </c>
      <c r="G823" s="48">
        <v>824</v>
      </c>
    </row>
    <row r="824" spans="1:7" ht="12.75">
      <c r="A824" s="144"/>
      <c r="B824" s="141"/>
      <c r="C824" s="150"/>
      <c r="D824" s="150"/>
      <c r="E824" s="9" t="s">
        <v>77</v>
      </c>
      <c r="F824" s="5" t="s">
        <v>154</v>
      </c>
      <c r="G824" s="48">
        <v>11434</v>
      </c>
    </row>
    <row r="825" spans="1:7" ht="12.75">
      <c r="A825" s="144"/>
      <c r="B825" s="141"/>
      <c r="C825" s="150"/>
      <c r="D825" s="150"/>
      <c r="E825" s="9" t="s">
        <v>31</v>
      </c>
      <c r="F825" s="5" t="s">
        <v>67</v>
      </c>
      <c r="G825" s="48">
        <v>6072</v>
      </c>
    </row>
    <row r="826" spans="1:7" ht="12.75">
      <c r="A826" s="144"/>
      <c r="B826" s="141"/>
      <c r="C826" s="150"/>
      <c r="D826" s="150"/>
      <c r="E826" s="9" t="s">
        <v>99</v>
      </c>
      <c r="F826" s="5" t="s">
        <v>90</v>
      </c>
      <c r="G826" s="48">
        <v>2089</v>
      </c>
    </row>
    <row r="827" spans="1:7" ht="12.75">
      <c r="A827" s="144"/>
      <c r="B827" s="141"/>
      <c r="C827" s="150"/>
      <c r="D827" s="150"/>
      <c r="E827" s="9" t="s">
        <v>131</v>
      </c>
      <c r="F827" s="5" t="s">
        <v>2</v>
      </c>
      <c r="G827" s="48">
        <v>316</v>
      </c>
    </row>
    <row r="828" spans="1:7" ht="12.75">
      <c r="A828" s="144"/>
      <c r="B828" s="141"/>
      <c r="C828" s="150"/>
      <c r="D828" s="150"/>
      <c r="E828" s="5" t="s">
        <v>17</v>
      </c>
      <c r="F828" s="5" t="s">
        <v>113</v>
      </c>
      <c r="G828" s="48">
        <v>4219</v>
      </c>
    </row>
    <row r="829" spans="1:7" ht="12.75">
      <c r="A829" s="144"/>
      <c r="B829" s="141"/>
      <c r="C829" s="150"/>
      <c r="D829" s="150"/>
      <c r="E829" s="5" t="s">
        <v>110</v>
      </c>
      <c r="F829" s="5" t="s">
        <v>107</v>
      </c>
      <c r="G829" s="48">
        <v>2644</v>
      </c>
    </row>
    <row r="830" spans="1:7" ht="25.5">
      <c r="A830" s="144"/>
      <c r="B830" s="141"/>
      <c r="C830" s="150"/>
      <c r="D830" s="150"/>
      <c r="E830" s="7" t="s">
        <v>19</v>
      </c>
      <c r="F830" s="5" t="s">
        <v>102</v>
      </c>
      <c r="G830" s="22">
        <v>557</v>
      </c>
    </row>
    <row r="831" spans="1:7" ht="12.75">
      <c r="A831" s="144"/>
      <c r="B831" s="141"/>
      <c r="C831" s="150"/>
      <c r="D831" s="150"/>
      <c r="E831" s="5" t="s">
        <v>71</v>
      </c>
      <c r="F831" s="5" t="s">
        <v>2</v>
      </c>
      <c r="G831" s="22">
        <v>2195</v>
      </c>
    </row>
    <row r="832" spans="1:8" ht="13.5" thickBot="1">
      <c r="A832" s="145"/>
      <c r="B832" s="142"/>
      <c r="C832" s="151"/>
      <c r="D832" s="151"/>
      <c r="E832" s="17" t="s">
        <v>138</v>
      </c>
      <c r="F832" s="19"/>
      <c r="G832" s="20">
        <f>SUM(G818:G831)</f>
        <v>233747</v>
      </c>
      <c r="H832" s="3"/>
    </row>
    <row r="833" spans="1:7" ht="12.75">
      <c r="A833" s="25" t="s">
        <v>21</v>
      </c>
      <c r="B833" s="26"/>
      <c r="C833" s="27">
        <f>10645.44+1193941.03</f>
        <v>1204586.47</v>
      </c>
      <c r="D833" s="27">
        <f>13738.75+1106211.12</f>
        <v>1119949.87</v>
      </c>
      <c r="E833" s="28"/>
      <c r="F833" s="28"/>
      <c r="G833" s="36">
        <v>1331187</v>
      </c>
    </row>
    <row r="834" spans="1:7" ht="12.75">
      <c r="A834" s="14" t="s">
        <v>22</v>
      </c>
      <c r="B834" s="6"/>
      <c r="C834" s="4">
        <v>287169.67</v>
      </c>
      <c r="D834" s="4">
        <v>265763.64</v>
      </c>
      <c r="E834" s="5"/>
      <c r="F834" s="5"/>
      <c r="G834" s="54">
        <f>C834</f>
        <v>287169.67</v>
      </c>
    </row>
    <row r="835" spans="1:7" ht="13.5" thickBot="1">
      <c r="A835" s="16" t="s">
        <v>23</v>
      </c>
      <c r="B835" s="17"/>
      <c r="C835" s="18">
        <f>SUM(C818:C834)</f>
        <v>1891894.9899999998</v>
      </c>
      <c r="D835" s="18">
        <f>SUM(D818:D834)</f>
        <v>1757730.9000000004</v>
      </c>
      <c r="E835" s="38" t="s">
        <v>139</v>
      </c>
      <c r="F835" s="19"/>
      <c r="G835" s="20">
        <f>SUM(G832:G834)</f>
        <v>1852103.67</v>
      </c>
    </row>
    <row r="836" spans="1:7" ht="12.75">
      <c r="A836" s="74" t="s">
        <v>270</v>
      </c>
      <c r="B836" s="6"/>
      <c r="C836" s="11" t="s">
        <v>272</v>
      </c>
      <c r="D836" s="71" t="s">
        <v>273</v>
      </c>
      <c r="E836" s="72"/>
      <c r="F836" s="127" t="s">
        <v>271</v>
      </c>
      <c r="G836" s="128"/>
    </row>
    <row r="837" spans="1:7" ht="12.75">
      <c r="A837" s="14" t="s">
        <v>274</v>
      </c>
      <c r="B837" s="6"/>
      <c r="C837" s="51">
        <v>2548229.2</v>
      </c>
      <c r="D837" s="51">
        <v>2292647.17</v>
      </c>
      <c r="E837" s="72"/>
      <c r="F837" s="5"/>
      <c r="G837" s="54">
        <f>D837</f>
        <v>2292647.17</v>
      </c>
    </row>
    <row r="838" spans="1:7" ht="12.75">
      <c r="A838" s="14" t="s">
        <v>275</v>
      </c>
      <c r="B838" s="6"/>
      <c r="C838" s="51">
        <v>1072874.12</v>
      </c>
      <c r="D838" s="51">
        <v>925612.01</v>
      </c>
      <c r="E838" s="72"/>
      <c r="F838" s="5"/>
      <c r="G838" s="54">
        <f>D838</f>
        <v>925612.01</v>
      </c>
    </row>
    <row r="839" spans="1:7" ht="12.75">
      <c r="A839" s="75" t="s">
        <v>276</v>
      </c>
      <c r="B839" s="6"/>
      <c r="C839" s="51">
        <v>76071.79</v>
      </c>
      <c r="D839" s="51">
        <v>63401.15</v>
      </c>
      <c r="E839" s="72"/>
      <c r="F839" s="5"/>
      <c r="G839" s="54">
        <f>D839</f>
        <v>63401.15</v>
      </c>
    </row>
    <row r="840" spans="1:7" ht="13.5" thickBot="1">
      <c r="A840" s="76" t="s">
        <v>278</v>
      </c>
      <c r="B840" s="17"/>
      <c r="C840" s="18">
        <f>SUM(C837:C839)</f>
        <v>3697175.1100000003</v>
      </c>
      <c r="D840" s="18">
        <f>SUM(D837:D839)</f>
        <v>3281660.3299999996</v>
      </c>
      <c r="E840" s="38"/>
      <c r="F840" s="19"/>
      <c r="G840" s="20">
        <f>SUM(G837:G839)</f>
        <v>3281660.3299999996</v>
      </c>
    </row>
    <row r="841" spans="1:7" ht="12.75">
      <c r="A841" s="21"/>
      <c r="B841" s="57"/>
      <c r="C841" s="58"/>
      <c r="D841" s="58"/>
      <c r="E841" s="59"/>
      <c r="F841" s="21"/>
      <c r="G841" s="58"/>
    </row>
    <row r="842" spans="1:7" ht="12.75">
      <c r="A842" s="21"/>
      <c r="B842" s="57"/>
      <c r="C842" s="58"/>
      <c r="D842" s="58"/>
      <c r="E842" s="59"/>
      <c r="F842" s="21"/>
      <c r="G842" s="58"/>
    </row>
    <row r="843" spans="1:7" ht="12.75">
      <c r="A843" s="21"/>
      <c r="B843" s="57"/>
      <c r="C843" s="58"/>
      <c r="D843" s="58"/>
      <c r="E843" s="59"/>
      <c r="F843" s="21"/>
      <c r="G843" s="58"/>
    </row>
    <row r="844" spans="1:7" ht="12.75">
      <c r="A844" s="21"/>
      <c r="B844" s="57"/>
      <c r="C844" s="58"/>
      <c r="D844" s="58"/>
      <c r="E844" s="59"/>
      <c r="F844" s="21"/>
      <c r="G844" s="58"/>
    </row>
    <row r="845" spans="1:7" ht="12.75">
      <c r="A845" s="21"/>
      <c r="B845" s="57"/>
      <c r="C845" s="58"/>
      <c r="D845" s="58"/>
      <c r="E845" s="59"/>
      <c r="F845" s="21"/>
      <c r="G845" s="58"/>
    </row>
    <row r="846" spans="1:7" ht="12.75">
      <c r="A846" s="21"/>
      <c r="B846" s="57"/>
      <c r="C846" s="58"/>
      <c r="D846" s="58"/>
      <c r="E846" s="59"/>
      <c r="F846" s="21"/>
      <c r="G846" s="58"/>
    </row>
    <row r="847" spans="1:7" ht="12.75">
      <c r="A847" s="21"/>
      <c r="B847" s="57"/>
      <c r="C847" s="58"/>
      <c r="D847" s="58"/>
      <c r="E847" s="59"/>
      <c r="F847" s="21"/>
      <c r="G847" s="58"/>
    </row>
    <row r="848" spans="1:7" ht="12.75">
      <c r="A848" s="21"/>
      <c r="B848" s="57"/>
      <c r="C848" s="58"/>
      <c r="D848" s="58"/>
      <c r="E848" s="59"/>
      <c r="F848" s="21"/>
      <c r="G848" s="58"/>
    </row>
    <row r="849" spans="1:7" ht="12.75">
      <c r="A849" s="21"/>
      <c r="B849" s="57"/>
      <c r="C849" s="58"/>
      <c r="D849" s="58"/>
      <c r="E849" s="59"/>
      <c r="F849" s="21"/>
      <c r="G849" s="58"/>
    </row>
    <row r="850" spans="1:7" ht="12.75">
      <c r="A850" s="21"/>
      <c r="B850" s="57"/>
      <c r="C850" s="58"/>
      <c r="D850" s="58"/>
      <c r="E850" s="59"/>
      <c r="F850" s="21"/>
      <c r="G850" s="58"/>
    </row>
    <row r="851" spans="1:7" ht="12.75">
      <c r="A851" s="21"/>
      <c r="B851" s="57"/>
      <c r="C851" s="58"/>
      <c r="D851" s="58"/>
      <c r="E851" s="59"/>
      <c r="F851" s="21"/>
      <c r="G851" s="58"/>
    </row>
    <row r="852" spans="1:7" ht="12.75">
      <c r="A852" s="21"/>
      <c r="B852" s="57"/>
      <c r="C852" s="58"/>
      <c r="D852" s="58"/>
      <c r="E852" s="59"/>
      <c r="F852" s="21"/>
      <c r="G852" s="58"/>
    </row>
    <row r="853" spans="1:7" ht="12.75">
      <c r="A853" s="21"/>
      <c r="B853" s="57"/>
      <c r="C853" s="58"/>
      <c r="D853" s="58"/>
      <c r="E853" s="59"/>
      <c r="F853" s="21"/>
      <c r="G853" s="58"/>
    </row>
    <row r="854" spans="1:7" ht="12.75">
      <c r="A854" s="21"/>
      <c r="B854" s="57"/>
      <c r="C854" s="58"/>
      <c r="D854" s="58"/>
      <c r="E854" s="59"/>
      <c r="F854" s="21"/>
      <c r="G854" s="58"/>
    </row>
    <row r="856" spans="1:4" ht="12.75">
      <c r="A856" s="8" t="s">
        <v>155</v>
      </c>
      <c r="B856" s="12"/>
      <c r="C856" s="3"/>
      <c r="D856" s="3"/>
    </row>
    <row r="857" spans="1:3" ht="12.75">
      <c r="A857" t="s">
        <v>142</v>
      </c>
      <c r="B857" s="56">
        <v>6087.63</v>
      </c>
      <c r="C857" t="s">
        <v>262</v>
      </c>
    </row>
    <row r="858" spans="1:3" ht="13.5" thickBot="1">
      <c r="A858" t="s">
        <v>263</v>
      </c>
      <c r="B858" s="56">
        <v>70.59</v>
      </c>
      <c r="C858" t="s">
        <v>262</v>
      </c>
    </row>
    <row r="859" spans="1:7" ht="12.75" customHeight="1">
      <c r="A859" s="152" t="s">
        <v>12</v>
      </c>
      <c r="B859" s="165" t="s">
        <v>137</v>
      </c>
      <c r="C859" s="133" t="s">
        <v>268</v>
      </c>
      <c r="D859" s="133" t="s">
        <v>269</v>
      </c>
      <c r="E859" s="1" t="s">
        <v>0</v>
      </c>
      <c r="F859" s="152" t="s">
        <v>9</v>
      </c>
      <c r="G859" s="152"/>
    </row>
    <row r="860" spans="1:7" ht="47.25" customHeight="1" thickBot="1">
      <c r="A860" s="178"/>
      <c r="B860" s="132"/>
      <c r="C860" s="134"/>
      <c r="D860" s="135"/>
      <c r="E860" s="2"/>
      <c r="F860" s="23" t="s">
        <v>10</v>
      </c>
      <c r="G860" s="23" t="s">
        <v>11</v>
      </c>
    </row>
    <row r="861" spans="1:7" ht="12.75">
      <c r="A861" s="143" t="s">
        <v>14</v>
      </c>
      <c r="B861" s="140">
        <v>247600</v>
      </c>
      <c r="C861" s="149">
        <f>3718.68+320656.64</f>
        <v>324375.32</v>
      </c>
      <c r="D861" s="149">
        <f>2630.16+320603.83</f>
        <v>323233.99</v>
      </c>
      <c r="E861" s="46" t="s">
        <v>143</v>
      </c>
      <c r="F861" s="30" t="s">
        <v>327</v>
      </c>
      <c r="G861" s="80">
        <v>11917</v>
      </c>
    </row>
    <row r="862" spans="1:7" ht="25.5">
      <c r="A862" s="144"/>
      <c r="B862" s="141"/>
      <c r="C862" s="150"/>
      <c r="D862" s="150"/>
      <c r="E862" s="45" t="s">
        <v>156</v>
      </c>
      <c r="F862" s="5" t="s">
        <v>60</v>
      </c>
      <c r="G862" s="81">
        <v>765</v>
      </c>
    </row>
    <row r="863" spans="1:7" ht="12.75">
      <c r="A863" s="144"/>
      <c r="B863" s="141"/>
      <c r="C863" s="150"/>
      <c r="D863" s="150"/>
      <c r="E863" s="6" t="s">
        <v>133</v>
      </c>
      <c r="F863" s="5" t="s">
        <v>328</v>
      </c>
      <c r="G863" s="48">
        <v>53639</v>
      </c>
    </row>
    <row r="864" spans="1:7" ht="12.75">
      <c r="A864" s="144"/>
      <c r="B864" s="141"/>
      <c r="C864" s="150"/>
      <c r="D864" s="150"/>
      <c r="E864" s="6" t="s">
        <v>5</v>
      </c>
      <c r="F864" s="5" t="s">
        <v>60</v>
      </c>
      <c r="G864" s="48">
        <v>2325</v>
      </c>
    </row>
    <row r="865" spans="1:7" ht="25.5">
      <c r="A865" s="144"/>
      <c r="B865" s="141"/>
      <c r="C865" s="150"/>
      <c r="D865" s="150"/>
      <c r="E865" s="9" t="s">
        <v>125</v>
      </c>
      <c r="F865" s="5" t="s">
        <v>60</v>
      </c>
      <c r="G865" s="48">
        <v>56143</v>
      </c>
    </row>
    <row r="866" spans="1:7" ht="38.25">
      <c r="A866" s="144"/>
      <c r="B866" s="141"/>
      <c r="C866" s="150"/>
      <c r="D866" s="150"/>
      <c r="E866" s="9" t="s">
        <v>116</v>
      </c>
      <c r="F866" s="5" t="s">
        <v>1</v>
      </c>
      <c r="G866" s="48">
        <v>727</v>
      </c>
    </row>
    <row r="867" spans="1:7" ht="12.75">
      <c r="A867" s="144"/>
      <c r="B867" s="141"/>
      <c r="C867" s="150"/>
      <c r="D867" s="150"/>
      <c r="E867" s="9" t="s">
        <v>59</v>
      </c>
      <c r="F867" s="5" t="s">
        <v>32</v>
      </c>
      <c r="G867" s="48">
        <v>11901</v>
      </c>
    </row>
    <row r="868" spans="1:7" ht="12.75">
      <c r="A868" s="144"/>
      <c r="B868" s="141"/>
      <c r="C868" s="150"/>
      <c r="D868" s="150"/>
      <c r="E868" s="9" t="s">
        <v>77</v>
      </c>
      <c r="F868" s="5" t="s">
        <v>129</v>
      </c>
      <c r="G868" s="48">
        <v>20316</v>
      </c>
    </row>
    <row r="869" spans="1:7" ht="12.75">
      <c r="A869" s="144"/>
      <c r="B869" s="141"/>
      <c r="C869" s="150"/>
      <c r="D869" s="150"/>
      <c r="E869" s="9" t="s">
        <v>31</v>
      </c>
      <c r="F869" s="5" t="s">
        <v>67</v>
      </c>
      <c r="G869" s="48">
        <v>6258</v>
      </c>
    </row>
    <row r="870" spans="1:7" ht="12.75">
      <c r="A870" s="144"/>
      <c r="B870" s="141"/>
      <c r="C870" s="150"/>
      <c r="D870" s="150"/>
      <c r="E870" s="5" t="s">
        <v>17</v>
      </c>
      <c r="F870" s="5" t="s">
        <v>159</v>
      </c>
      <c r="G870" s="48">
        <v>6545</v>
      </c>
    </row>
    <row r="871" spans="1:7" ht="12.75">
      <c r="A871" s="144"/>
      <c r="B871" s="141"/>
      <c r="C871" s="150"/>
      <c r="D871" s="150"/>
      <c r="E871" s="5" t="s">
        <v>110</v>
      </c>
      <c r="F871" s="5" t="s">
        <v>158</v>
      </c>
      <c r="G871" s="48">
        <v>3070</v>
      </c>
    </row>
    <row r="872" spans="1:7" ht="25.5">
      <c r="A872" s="144"/>
      <c r="B872" s="141"/>
      <c r="C872" s="150"/>
      <c r="D872" s="150"/>
      <c r="E872" s="7" t="s">
        <v>19</v>
      </c>
      <c r="F872" s="5" t="s">
        <v>94</v>
      </c>
      <c r="G872" s="48">
        <v>284</v>
      </c>
    </row>
    <row r="873" spans="1:7" ht="12.75">
      <c r="A873" s="144"/>
      <c r="B873" s="141"/>
      <c r="C873" s="150"/>
      <c r="D873" s="150"/>
      <c r="E873" s="5" t="s">
        <v>71</v>
      </c>
      <c r="F873" s="5" t="s">
        <v>329</v>
      </c>
      <c r="G873" s="48">
        <v>14528</v>
      </c>
    </row>
    <row r="874" spans="1:9" ht="13.5" thickBot="1">
      <c r="A874" s="145"/>
      <c r="B874" s="142"/>
      <c r="C874" s="151"/>
      <c r="D874" s="151"/>
      <c r="E874" s="17" t="s">
        <v>138</v>
      </c>
      <c r="F874" s="19"/>
      <c r="G874" s="20">
        <f>SUM(G861:G873)</f>
        <v>188418</v>
      </c>
      <c r="H874" s="3"/>
      <c r="I874" s="3"/>
    </row>
    <row r="875" spans="1:8" ht="12.75">
      <c r="A875" s="25" t="s">
        <v>21</v>
      </c>
      <c r="B875" s="26"/>
      <c r="C875" s="95">
        <f>10393.68+965619.06</f>
        <v>976012.7400000001</v>
      </c>
      <c r="D875" s="95">
        <f>7350.57+965493.45</f>
        <v>972844.0199999999</v>
      </c>
      <c r="E875" s="96"/>
      <c r="F875" s="96"/>
      <c r="G875" s="97">
        <v>932056</v>
      </c>
      <c r="H875" s="3"/>
    </row>
    <row r="876" spans="1:7" ht="12.75">
      <c r="A876" s="14" t="s">
        <v>22</v>
      </c>
      <c r="B876" s="6"/>
      <c r="C876" s="4">
        <v>232274.82</v>
      </c>
      <c r="D876" s="4">
        <v>232403.81</v>
      </c>
      <c r="E876" s="5"/>
      <c r="F876" s="5"/>
      <c r="G876" s="54">
        <f>C876</f>
        <v>232274.82</v>
      </c>
    </row>
    <row r="877" spans="1:7" ht="13.5" thickBot="1">
      <c r="A877" s="16" t="s">
        <v>23</v>
      </c>
      <c r="B877" s="17"/>
      <c r="C877" s="98">
        <f>SUM(C861:C876)</f>
        <v>1532662.8800000001</v>
      </c>
      <c r="D877" s="98">
        <f>SUM(D861:D876)</f>
        <v>1528481.8199999998</v>
      </c>
      <c r="E877" s="99" t="s">
        <v>139</v>
      </c>
      <c r="F877" s="100"/>
      <c r="G877" s="101">
        <f>SUM(G874:G876)</f>
        <v>1352748.82</v>
      </c>
    </row>
    <row r="878" spans="1:7" ht="12.75">
      <c r="A878" s="74" t="s">
        <v>270</v>
      </c>
      <c r="B878" s="6"/>
      <c r="C878" s="11" t="s">
        <v>272</v>
      </c>
      <c r="D878" s="71" t="s">
        <v>273</v>
      </c>
      <c r="E878" s="72"/>
      <c r="F878" s="127" t="s">
        <v>271</v>
      </c>
      <c r="G878" s="128"/>
    </row>
    <row r="879" spans="1:7" ht="12.75">
      <c r="A879" s="14" t="s">
        <v>274</v>
      </c>
      <c r="B879" s="6"/>
      <c r="C879" s="51">
        <v>2128124.3</v>
      </c>
      <c r="D879" s="51">
        <v>2059001.72</v>
      </c>
      <c r="E879" s="72"/>
      <c r="F879" s="5"/>
      <c r="G879" s="54">
        <f>D879</f>
        <v>2059001.72</v>
      </c>
    </row>
    <row r="880" spans="1:7" ht="12.75">
      <c r="A880" s="14" t="s">
        <v>275</v>
      </c>
      <c r="B880" s="6"/>
      <c r="C880" s="51">
        <v>764728.32</v>
      </c>
      <c r="D880" s="51">
        <v>640995.378</v>
      </c>
      <c r="E880" s="72"/>
      <c r="F880" s="5"/>
      <c r="G880" s="54">
        <f>D880</f>
        <v>640995.378</v>
      </c>
    </row>
    <row r="881" spans="1:7" ht="12.75">
      <c r="A881" s="75" t="s">
        <v>276</v>
      </c>
      <c r="B881" s="6"/>
      <c r="C881" s="51">
        <v>45733.68</v>
      </c>
      <c r="D881" s="51">
        <v>39622.31</v>
      </c>
      <c r="E881" s="72"/>
      <c r="F881" s="5"/>
      <c r="G881" s="54">
        <f>D881</f>
        <v>39622.31</v>
      </c>
    </row>
    <row r="882" spans="1:7" ht="13.5" thickBot="1">
      <c r="A882" s="76" t="s">
        <v>278</v>
      </c>
      <c r="B882" s="17"/>
      <c r="C882" s="18">
        <f>SUM(C879:C881)</f>
        <v>2938586.3</v>
      </c>
      <c r="D882" s="18">
        <f>SUM(D879:D881)</f>
        <v>2739619.4080000003</v>
      </c>
      <c r="E882" s="38"/>
      <c r="F882" s="19"/>
      <c r="G882" s="20">
        <f>SUM(G879:G881)</f>
        <v>2739619.4080000003</v>
      </c>
    </row>
    <row r="883" spans="1:7" ht="12.75">
      <c r="A883" s="21"/>
      <c r="B883" s="57"/>
      <c r="C883" s="58"/>
      <c r="D883" s="58"/>
      <c r="E883" s="59"/>
      <c r="F883" s="21"/>
      <c r="G883" s="58"/>
    </row>
    <row r="884" spans="1:7" ht="12.75">
      <c r="A884" s="21"/>
      <c r="B884" s="57"/>
      <c r="C884" s="58"/>
      <c r="D884" s="58"/>
      <c r="E884" s="59"/>
      <c r="F884" s="21"/>
      <c r="G884" s="58"/>
    </row>
    <row r="885" spans="1:7" ht="12.75">
      <c r="A885" s="21"/>
      <c r="B885" s="57"/>
      <c r="C885" s="58"/>
      <c r="D885" s="58"/>
      <c r="E885" s="59"/>
      <c r="F885" s="21"/>
      <c r="G885" s="58"/>
    </row>
    <row r="886" spans="1:7" ht="12.75">
      <c r="A886" s="21"/>
      <c r="B886" s="57"/>
      <c r="C886" s="58"/>
      <c r="D886" s="58"/>
      <c r="E886" s="59"/>
      <c r="F886" s="21"/>
      <c r="G886" s="58"/>
    </row>
    <row r="887" spans="1:7" ht="12.75">
      <c r="A887" s="21"/>
      <c r="B887" s="57"/>
      <c r="C887" s="58"/>
      <c r="D887" s="58"/>
      <c r="E887" s="59"/>
      <c r="F887" s="21"/>
      <c r="G887" s="58"/>
    </row>
    <row r="888" spans="1:7" ht="12.75">
      <c r="A888" s="21"/>
      <c r="B888" s="57"/>
      <c r="C888" s="58"/>
      <c r="D888" s="58"/>
      <c r="E888" s="59"/>
      <c r="F888" s="21"/>
      <c r="G888" s="58"/>
    </row>
    <row r="889" spans="1:7" ht="12.75">
      <c r="A889" s="21"/>
      <c r="B889" s="57"/>
      <c r="C889" s="58"/>
      <c r="D889" s="58"/>
      <c r="E889" s="59"/>
      <c r="F889" s="21"/>
      <c r="G889" s="58"/>
    </row>
    <row r="890" spans="1:7" ht="12.75">
      <c r="A890" s="21"/>
      <c r="B890" s="57"/>
      <c r="C890" s="58"/>
      <c r="D890" s="58"/>
      <c r="E890" s="59"/>
      <c r="F890" s="21"/>
      <c r="G890" s="58"/>
    </row>
    <row r="891" spans="1:7" ht="12.75">
      <c r="A891" s="21"/>
      <c r="B891" s="57"/>
      <c r="C891" s="58"/>
      <c r="D891" s="58"/>
      <c r="E891" s="59"/>
      <c r="F891" s="21"/>
      <c r="G891" s="58"/>
    </row>
    <row r="894" spans="1:4" ht="12.75">
      <c r="A894" s="8" t="s">
        <v>160</v>
      </c>
      <c r="B894" s="12"/>
      <c r="C894" s="3"/>
      <c r="D894" s="3"/>
    </row>
    <row r="895" spans="1:3" ht="13.5" thickBot="1">
      <c r="A895" t="s">
        <v>142</v>
      </c>
      <c r="B895" s="56">
        <v>4352.41</v>
      </c>
      <c r="C895" t="s">
        <v>262</v>
      </c>
    </row>
    <row r="896" spans="1:7" ht="12.75" customHeight="1">
      <c r="A896" s="136" t="s">
        <v>12</v>
      </c>
      <c r="B896" s="131" t="s">
        <v>137</v>
      </c>
      <c r="C896" s="133" t="s">
        <v>268</v>
      </c>
      <c r="D896" s="133" t="s">
        <v>269</v>
      </c>
      <c r="E896" s="10" t="s">
        <v>0</v>
      </c>
      <c r="F896" s="129" t="s">
        <v>9</v>
      </c>
      <c r="G896" s="130"/>
    </row>
    <row r="897" spans="1:7" ht="38.25" customHeight="1" thickBot="1">
      <c r="A897" s="137"/>
      <c r="B897" s="132"/>
      <c r="C897" s="134"/>
      <c r="D897" s="135"/>
      <c r="E897" s="2"/>
      <c r="F897" s="23" t="s">
        <v>10</v>
      </c>
      <c r="G897" s="24" t="s">
        <v>11</v>
      </c>
    </row>
    <row r="898" spans="1:7" ht="12.75">
      <c r="A898" s="143" t="s">
        <v>14</v>
      </c>
      <c r="B898" s="140">
        <v>176800</v>
      </c>
      <c r="C898" s="149">
        <v>229284.05</v>
      </c>
      <c r="D898" s="149">
        <v>209829.91</v>
      </c>
      <c r="E898" s="46" t="s">
        <v>143</v>
      </c>
      <c r="F898" s="30" t="s">
        <v>330</v>
      </c>
      <c r="G898" s="33">
        <v>7941</v>
      </c>
    </row>
    <row r="899" spans="1:7" ht="25.5">
      <c r="A899" s="144"/>
      <c r="B899" s="141"/>
      <c r="C899" s="150"/>
      <c r="D899" s="150"/>
      <c r="E899" s="45" t="s">
        <v>156</v>
      </c>
      <c r="F899" s="5" t="s">
        <v>2</v>
      </c>
      <c r="G899" s="15">
        <v>1159</v>
      </c>
    </row>
    <row r="900" spans="1:7" ht="12.75">
      <c r="A900" s="144"/>
      <c r="B900" s="141"/>
      <c r="C900" s="150"/>
      <c r="D900" s="150"/>
      <c r="E900" s="6" t="s">
        <v>133</v>
      </c>
      <c r="F900" s="5" t="s">
        <v>161</v>
      </c>
      <c r="G900" s="48">
        <v>122231</v>
      </c>
    </row>
    <row r="901" spans="1:7" ht="12.75">
      <c r="A901" s="144"/>
      <c r="B901" s="141"/>
      <c r="C901" s="150"/>
      <c r="D901" s="150"/>
      <c r="E901" s="6" t="s">
        <v>5</v>
      </c>
      <c r="F901" s="5" t="s">
        <v>2</v>
      </c>
      <c r="G901" s="48">
        <v>3450</v>
      </c>
    </row>
    <row r="902" spans="1:7" ht="25.5">
      <c r="A902" s="144"/>
      <c r="B902" s="141"/>
      <c r="C902" s="150"/>
      <c r="D902" s="150"/>
      <c r="E902" s="9" t="s">
        <v>125</v>
      </c>
      <c r="F902" s="5" t="s">
        <v>2</v>
      </c>
      <c r="G902" s="48">
        <v>85713</v>
      </c>
    </row>
    <row r="903" spans="1:7" ht="38.25">
      <c r="A903" s="144"/>
      <c r="B903" s="141"/>
      <c r="C903" s="150"/>
      <c r="D903" s="150"/>
      <c r="E903" s="9" t="s">
        <v>162</v>
      </c>
      <c r="F903" s="5" t="s">
        <v>32</v>
      </c>
      <c r="G903" s="48">
        <v>2558</v>
      </c>
    </row>
    <row r="904" spans="1:7" ht="12.75">
      <c r="A904" s="144"/>
      <c r="B904" s="141"/>
      <c r="C904" s="150"/>
      <c r="D904" s="150"/>
      <c r="E904" s="9" t="s">
        <v>59</v>
      </c>
      <c r="F904" s="5" t="s">
        <v>67</v>
      </c>
      <c r="G904" s="48">
        <v>6569</v>
      </c>
    </row>
    <row r="905" spans="1:7" ht="12.75">
      <c r="A905" s="144"/>
      <c r="B905" s="141"/>
      <c r="C905" s="150"/>
      <c r="D905" s="150"/>
      <c r="E905" s="9" t="s">
        <v>31</v>
      </c>
      <c r="F905" s="5" t="s">
        <v>163</v>
      </c>
      <c r="G905" s="48">
        <v>16544</v>
      </c>
    </row>
    <row r="906" spans="1:7" ht="12.75">
      <c r="A906" s="144"/>
      <c r="B906" s="141"/>
      <c r="C906" s="150"/>
      <c r="D906" s="150"/>
      <c r="E906" s="9" t="s">
        <v>99</v>
      </c>
      <c r="F906" s="5" t="s">
        <v>165</v>
      </c>
      <c r="G906" s="48">
        <v>6499</v>
      </c>
    </row>
    <row r="907" spans="1:7" ht="12.75">
      <c r="A907" s="144"/>
      <c r="B907" s="141"/>
      <c r="C907" s="150"/>
      <c r="D907" s="150"/>
      <c r="E907" s="9" t="s">
        <v>3</v>
      </c>
      <c r="F907" s="5" t="s">
        <v>2</v>
      </c>
      <c r="G907" s="48">
        <v>2810</v>
      </c>
    </row>
    <row r="908" spans="1:7" ht="12.75">
      <c r="A908" s="144"/>
      <c r="B908" s="141"/>
      <c r="C908" s="150"/>
      <c r="D908" s="150"/>
      <c r="E908" s="5" t="s">
        <v>17</v>
      </c>
      <c r="F908" s="5" t="s">
        <v>95</v>
      </c>
      <c r="G908" s="48">
        <v>3115</v>
      </c>
    </row>
    <row r="909" spans="1:7" ht="12.75">
      <c r="A909" s="144"/>
      <c r="B909" s="141"/>
      <c r="C909" s="150"/>
      <c r="D909" s="150"/>
      <c r="E909" s="5" t="s">
        <v>110</v>
      </c>
      <c r="F909" s="5" t="s">
        <v>90</v>
      </c>
      <c r="G909" s="48">
        <v>409</v>
      </c>
    </row>
    <row r="910" spans="1:7" ht="25.5">
      <c r="A910" s="144"/>
      <c r="B910" s="141"/>
      <c r="C910" s="150"/>
      <c r="D910" s="150"/>
      <c r="E910" s="7" t="s">
        <v>19</v>
      </c>
      <c r="F910" s="5" t="s">
        <v>164</v>
      </c>
      <c r="G910" s="48">
        <v>7690</v>
      </c>
    </row>
    <row r="911" spans="1:7" ht="12.75">
      <c r="A911" s="144"/>
      <c r="B911" s="141"/>
      <c r="C911" s="150"/>
      <c r="D911" s="150"/>
      <c r="E911" s="5" t="s">
        <v>71</v>
      </c>
      <c r="F911" s="5" t="s">
        <v>60</v>
      </c>
      <c r="G911" s="48">
        <v>2785</v>
      </c>
    </row>
    <row r="912" spans="1:8" ht="13.5" thickBot="1">
      <c r="A912" s="145"/>
      <c r="B912" s="142"/>
      <c r="C912" s="151"/>
      <c r="D912" s="151"/>
      <c r="E912" s="17" t="s">
        <v>138</v>
      </c>
      <c r="F912" s="19"/>
      <c r="G912" s="20">
        <f>SUM(G898:G911)</f>
        <v>269473</v>
      </c>
      <c r="H912" s="3"/>
    </row>
    <row r="913" spans="1:7" ht="12.75">
      <c r="A913" s="25" t="s">
        <v>21</v>
      </c>
      <c r="B913" s="26"/>
      <c r="C913" s="95">
        <v>690361.85</v>
      </c>
      <c r="D913" s="95">
        <v>635811.65</v>
      </c>
      <c r="E913" s="96"/>
      <c r="F913" s="96"/>
      <c r="G913" s="97">
        <v>597346</v>
      </c>
    </row>
    <row r="914" spans="1:7" ht="12.75">
      <c r="A914" s="14" t="s">
        <v>22</v>
      </c>
      <c r="B914" s="6"/>
      <c r="C914" s="4">
        <v>166087.22</v>
      </c>
      <c r="D914" s="4">
        <v>151329.17</v>
      </c>
      <c r="E914" s="5"/>
      <c r="F914" s="5"/>
      <c r="G914" s="54">
        <f>C914</f>
        <v>166087.22</v>
      </c>
    </row>
    <row r="915" spans="1:7" ht="13.5" thickBot="1">
      <c r="A915" s="16" t="s">
        <v>23</v>
      </c>
      <c r="B915" s="17"/>
      <c r="C915" s="98">
        <f>SUM(C898:C914)</f>
        <v>1085733.1199999999</v>
      </c>
      <c r="D915" s="98">
        <f>SUM(D898:D914)</f>
        <v>996970.7300000001</v>
      </c>
      <c r="E915" s="99" t="s">
        <v>139</v>
      </c>
      <c r="F915" s="100"/>
      <c r="G915" s="101">
        <f>SUM(G912:G914)</f>
        <v>1032906.22</v>
      </c>
    </row>
    <row r="916" spans="1:7" ht="12.75">
      <c r="A916" s="74" t="s">
        <v>270</v>
      </c>
      <c r="B916" s="6"/>
      <c r="C916" s="11" t="s">
        <v>272</v>
      </c>
      <c r="D916" s="71" t="s">
        <v>273</v>
      </c>
      <c r="E916" s="72"/>
      <c r="F916" s="127" t="s">
        <v>271</v>
      </c>
      <c r="G916" s="128"/>
    </row>
    <row r="917" spans="1:7" ht="12.75">
      <c r="A917" s="14" t="s">
        <v>274</v>
      </c>
      <c r="B917" s="6"/>
      <c r="C917" s="51">
        <v>1333907.17</v>
      </c>
      <c r="D917" s="51">
        <v>1209731.12</v>
      </c>
      <c r="E917" s="72"/>
      <c r="F917" s="5"/>
      <c r="G917" s="54">
        <f>D917</f>
        <v>1209731.12</v>
      </c>
    </row>
    <row r="918" spans="1:7" ht="12.75">
      <c r="A918" s="14" t="s">
        <v>275</v>
      </c>
      <c r="B918" s="6"/>
      <c r="C918" s="51">
        <v>670335.38</v>
      </c>
      <c r="D918" s="51">
        <v>584641.61</v>
      </c>
      <c r="E918" s="72"/>
      <c r="F918" s="5"/>
      <c r="G918" s="54">
        <f>D918</f>
        <v>584641.61</v>
      </c>
    </row>
    <row r="919" spans="1:7" ht="12.75">
      <c r="A919" s="75" t="s">
        <v>276</v>
      </c>
      <c r="B919" s="6"/>
      <c r="C919" s="51">
        <v>207630.26</v>
      </c>
      <c r="D919" s="51">
        <v>9317.01</v>
      </c>
      <c r="E919" s="72"/>
      <c r="F919" s="5"/>
      <c r="G919" s="54">
        <f>D919</f>
        <v>9317.01</v>
      </c>
    </row>
    <row r="920" spans="1:7" ht="13.5" thickBot="1">
      <c r="A920" s="76" t="s">
        <v>278</v>
      </c>
      <c r="B920" s="17"/>
      <c r="C920" s="18">
        <f>SUM(C917:C919)</f>
        <v>2211872.8099999996</v>
      </c>
      <c r="D920" s="18">
        <f>SUM(D917:D919)</f>
        <v>1803689.74</v>
      </c>
      <c r="E920" s="38"/>
      <c r="F920" s="19"/>
      <c r="G920" s="20">
        <f>SUM(G917:G919)</f>
        <v>1803689.74</v>
      </c>
    </row>
    <row r="921" spans="1:7" ht="12.75">
      <c r="A921" s="21"/>
      <c r="B921" s="57"/>
      <c r="C921" s="58"/>
      <c r="D921" s="58"/>
      <c r="E921" s="59"/>
      <c r="F921" s="21"/>
      <c r="G921" s="58"/>
    </row>
    <row r="922" spans="1:7" ht="12.75">
      <c r="A922" s="21"/>
      <c r="B922" s="57"/>
      <c r="C922" s="58"/>
      <c r="D922" s="58"/>
      <c r="E922" s="59"/>
      <c r="F922" s="21"/>
      <c r="G922" s="58"/>
    </row>
    <row r="923" spans="1:7" ht="12.75">
      <c r="A923" s="21"/>
      <c r="B923" s="57"/>
      <c r="C923" s="58"/>
      <c r="D923" s="58"/>
      <c r="E923" s="59"/>
      <c r="F923" s="21"/>
      <c r="G923" s="58"/>
    </row>
    <row r="924" spans="1:7" ht="12.75">
      <c r="A924" s="21"/>
      <c r="B924" s="57"/>
      <c r="C924" s="58"/>
      <c r="D924" s="58"/>
      <c r="E924" s="59"/>
      <c r="F924" s="21"/>
      <c r="G924" s="58"/>
    </row>
    <row r="925" spans="1:7" ht="12.75">
      <c r="A925" s="21"/>
      <c r="B925" s="57"/>
      <c r="C925" s="58"/>
      <c r="D925" s="58"/>
      <c r="E925" s="59"/>
      <c r="F925" s="21"/>
      <c r="G925" s="58"/>
    </row>
    <row r="926" spans="1:7" ht="12.75">
      <c r="A926" s="21"/>
      <c r="B926" s="57"/>
      <c r="C926" s="58"/>
      <c r="D926" s="58"/>
      <c r="E926" s="59"/>
      <c r="F926" s="21"/>
      <c r="G926" s="58"/>
    </row>
    <row r="927" spans="1:7" ht="12.75">
      <c r="A927" s="21"/>
      <c r="B927" s="57"/>
      <c r="C927" s="58"/>
      <c r="D927" s="58"/>
      <c r="E927" s="59"/>
      <c r="F927" s="21"/>
      <c r="G927" s="58"/>
    </row>
    <row r="928" spans="1:7" ht="12.75">
      <c r="A928" s="21"/>
      <c r="B928" s="57"/>
      <c r="C928" s="58"/>
      <c r="D928" s="58"/>
      <c r="E928" s="59"/>
      <c r="F928" s="21"/>
      <c r="G928" s="58"/>
    </row>
    <row r="929" spans="1:7" ht="12.75">
      <c r="A929" s="21"/>
      <c r="B929" s="57"/>
      <c r="C929" s="58"/>
      <c r="D929" s="58"/>
      <c r="E929" s="59"/>
      <c r="F929" s="21"/>
      <c r="G929" s="58"/>
    </row>
    <row r="930" spans="1:7" ht="12.75">
      <c r="A930" s="21"/>
      <c r="B930" s="57"/>
      <c r="C930" s="58"/>
      <c r="D930" s="58"/>
      <c r="E930" s="59"/>
      <c r="F930" s="21"/>
      <c r="G930" s="58"/>
    </row>
    <row r="932" spans="1:4" ht="12.75">
      <c r="A932" s="8" t="s">
        <v>166</v>
      </c>
      <c r="B932" s="12"/>
      <c r="C932" s="3"/>
      <c r="D932" s="3"/>
    </row>
    <row r="933" spans="1:3" ht="13.5" thickBot="1">
      <c r="A933" t="s">
        <v>142</v>
      </c>
      <c r="B933" s="56">
        <v>4445.13</v>
      </c>
      <c r="C933" t="s">
        <v>264</v>
      </c>
    </row>
    <row r="934" spans="1:7" ht="12.75" customHeight="1">
      <c r="A934" s="136" t="s">
        <v>12</v>
      </c>
      <c r="B934" s="131" t="s">
        <v>137</v>
      </c>
      <c r="C934" s="133" t="s">
        <v>268</v>
      </c>
      <c r="D934" s="133" t="s">
        <v>269</v>
      </c>
      <c r="E934" s="10" t="s">
        <v>0</v>
      </c>
      <c r="F934" s="129" t="s">
        <v>9</v>
      </c>
      <c r="G934" s="130"/>
    </row>
    <row r="935" spans="1:7" ht="37.5" customHeight="1" thickBot="1">
      <c r="A935" s="137"/>
      <c r="B935" s="132"/>
      <c r="C935" s="134"/>
      <c r="D935" s="135"/>
      <c r="E935" s="2"/>
      <c r="F935" s="23" t="s">
        <v>10</v>
      </c>
      <c r="G935" s="24" t="s">
        <v>11</v>
      </c>
    </row>
    <row r="936" spans="1:7" ht="25.5">
      <c r="A936" s="143" t="s">
        <v>14</v>
      </c>
      <c r="B936" s="146">
        <v>180000</v>
      </c>
      <c r="C936" s="146">
        <v>234170.04</v>
      </c>
      <c r="D936" s="146">
        <v>233799.85</v>
      </c>
      <c r="E936" s="47" t="s">
        <v>156</v>
      </c>
      <c r="F936" s="30" t="s">
        <v>1</v>
      </c>
      <c r="G936" s="80">
        <v>2318</v>
      </c>
    </row>
    <row r="937" spans="1:7" ht="12.75">
      <c r="A937" s="144"/>
      <c r="B937" s="147"/>
      <c r="C937" s="147"/>
      <c r="D937" s="147"/>
      <c r="E937" s="6" t="s">
        <v>45</v>
      </c>
      <c r="F937" s="5" t="s">
        <v>331</v>
      </c>
      <c r="G937" s="48">
        <f>3091+792</f>
        <v>3883</v>
      </c>
    </row>
    <row r="938" spans="1:7" ht="12.75">
      <c r="A938" s="144"/>
      <c r="B938" s="147"/>
      <c r="C938" s="147"/>
      <c r="D938" s="147"/>
      <c r="E938" s="6" t="s">
        <v>133</v>
      </c>
      <c r="F938" s="5" t="s">
        <v>332</v>
      </c>
      <c r="G938" s="48">
        <v>9271</v>
      </c>
    </row>
    <row r="939" spans="1:7" ht="12.75">
      <c r="A939" s="144"/>
      <c r="B939" s="147"/>
      <c r="C939" s="147"/>
      <c r="D939" s="147"/>
      <c r="E939" s="6" t="s">
        <v>5</v>
      </c>
      <c r="F939" s="5" t="s">
        <v>94</v>
      </c>
      <c r="G939" s="48">
        <v>8193</v>
      </c>
    </row>
    <row r="940" spans="1:7" ht="25.5">
      <c r="A940" s="144"/>
      <c r="B940" s="147"/>
      <c r="C940" s="147"/>
      <c r="D940" s="147"/>
      <c r="E940" s="9" t="s">
        <v>125</v>
      </c>
      <c r="F940" s="5" t="s">
        <v>60</v>
      </c>
      <c r="G940" s="48">
        <v>61308</v>
      </c>
    </row>
    <row r="941" spans="1:7" ht="38.25">
      <c r="A941" s="144"/>
      <c r="B941" s="147"/>
      <c r="C941" s="147"/>
      <c r="D941" s="147"/>
      <c r="E941" s="9" t="s">
        <v>116</v>
      </c>
      <c r="F941" s="5" t="s">
        <v>94</v>
      </c>
      <c r="G941" s="48">
        <v>982</v>
      </c>
    </row>
    <row r="942" spans="1:7" ht="12.75">
      <c r="A942" s="144"/>
      <c r="B942" s="147"/>
      <c r="C942" s="147"/>
      <c r="D942" s="147"/>
      <c r="E942" s="9" t="s">
        <v>77</v>
      </c>
      <c r="F942" s="5" t="s">
        <v>167</v>
      </c>
      <c r="G942" s="48">
        <v>7840</v>
      </c>
    </row>
    <row r="943" spans="1:7" ht="12.75">
      <c r="A943" s="144"/>
      <c r="B943" s="147"/>
      <c r="C943" s="147"/>
      <c r="D943" s="147"/>
      <c r="E943" s="9" t="s">
        <v>31</v>
      </c>
      <c r="F943" s="5" t="s">
        <v>49</v>
      </c>
      <c r="G943" s="48">
        <v>1273</v>
      </c>
    </row>
    <row r="944" spans="1:7" ht="12.75">
      <c r="A944" s="144"/>
      <c r="B944" s="147"/>
      <c r="C944" s="147"/>
      <c r="D944" s="147"/>
      <c r="E944" s="5" t="s">
        <v>17</v>
      </c>
      <c r="F944" s="5" t="s">
        <v>95</v>
      </c>
      <c r="G944" s="48">
        <v>2644</v>
      </c>
    </row>
    <row r="945" spans="1:7" ht="12.75">
      <c r="A945" s="144"/>
      <c r="B945" s="147"/>
      <c r="C945" s="147"/>
      <c r="D945" s="147"/>
      <c r="E945" s="5" t="s">
        <v>71</v>
      </c>
      <c r="F945" s="5" t="s">
        <v>102</v>
      </c>
      <c r="G945" s="22">
        <v>4180</v>
      </c>
    </row>
    <row r="946" spans="1:8" ht="13.5" thickBot="1">
      <c r="A946" s="145"/>
      <c r="B946" s="148"/>
      <c r="C946" s="148"/>
      <c r="D946" s="148"/>
      <c r="E946" s="17" t="s">
        <v>138</v>
      </c>
      <c r="F946" s="19"/>
      <c r="G946" s="20">
        <f>SUM(G936:G945)</f>
        <v>101892</v>
      </c>
      <c r="H946" s="3"/>
    </row>
    <row r="947" spans="1:7" ht="12.75">
      <c r="A947" s="25" t="s">
        <v>21</v>
      </c>
      <c r="B947" s="26"/>
      <c r="C947" s="95">
        <v>705175.2</v>
      </c>
      <c r="D947" s="95">
        <v>721493.49</v>
      </c>
      <c r="E947" s="96"/>
      <c r="F947" s="96"/>
      <c r="G947" s="97">
        <v>535644</v>
      </c>
    </row>
    <row r="948" spans="1:7" ht="12.75">
      <c r="A948" s="14" t="s">
        <v>22</v>
      </c>
      <c r="B948" s="6"/>
      <c r="C948" s="4">
        <v>169626.12</v>
      </c>
      <c r="D948" s="4">
        <v>170018.53</v>
      </c>
      <c r="E948" s="5"/>
      <c r="F948" s="5"/>
      <c r="G948" s="54">
        <f>C948</f>
        <v>169626.12</v>
      </c>
    </row>
    <row r="949" spans="1:7" ht="13.5" thickBot="1">
      <c r="A949" s="16" t="s">
        <v>23</v>
      </c>
      <c r="B949" s="17"/>
      <c r="C949" s="98">
        <f>SUM(C936:C948)</f>
        <v>1108971.3599999999</v>
      </c>
      <c r="D949" s="98">
        <f>SUM(D936:D948)</f>
        <v>1125311.8699999999</v>
      </c>
      <c r="E949" s="99" t="s">
        <v>139</v>
      </c>
      <c r="F949" s="100"/>
      <c r="G949" s="101">
        <f>SUM(G946:G948)</f>
        <v>807162.12</v>
      </c>
    </row>
    <row r="950" spans="1:7" ht="12.75">
      <c r="A950" s="74" t="s">
        <v>270</v>
      </c>
      <c r="B950" s="6"/>
      <c r="C950" s="11" t="s">
        <v>272</v>
      </c>
      <c r="D950" s="71" t="s">
        <v>273</v>
      </c>
      <c r="E950" s="72"/>
      <c r="F950" s="127" t="s">
        <v>271</v>
      </c>
      <c r="G950" s="128"/>
    </row>
    <row r="951" spans="1:7" ht="12.75">
      <c r="A951" s="14" t="s">
        <v>274</v>
      </c>
      <c r="B951" s="6"/>
      <c r="C951" s="51">
        <v>1525824.6</v>
      </c>
      <c r="D951" s="51">
        <v>1486457.17</v>
      </c>
      <c r="E951" s="72"/>
      <c r="F951" s="5"/>
      <c r="G951" s="54">
        <f>D951</f>
        <v>1486457.17</v>
      </c>
    </row>
    <row r="952" spans="1:7" ht="12.75">
      <c r="A952" s="14" t="s">
        <v>275</v>
      </c>
      <c r="B952" s="6"/>
      <c r="C952" s="51">
        <v>464030.77</v>
      </c>
      <c r="D952" s="51">
        <v>453536.25</v>
      </c>
      <c r="E952" s="72"/>
      <c r="F952" s="5"/>
      <c r="G952" s="54">
        <f>D952</f>
        <v>453536.25</v>
      </c>
    </row>
    <row r="953" spans="1:7" ht="12.75">
      <c r="A953" s="75" t="s">
        <v>276</v>
      </c>
      <c r="B953" s="6"/>
      <c r="C953" s="51">
        <v>55634.17</v>
      </c>
      <c r="D953" s="51">
        <v>51461.11</v>
      </c>
      <c r="E953" s="72"/>
      <c r="F953" s="5"/>
      <c r="G953" s="54">
        <f>D953</f>
        <v>51461.11</v>
      </c>
    </row>
    <row r="954" spans="1:7" ht="13.5" thickBot="1">
      <c r="A954" s="76" t="s">
        <v>278</v>
      </c>
      <c r="B954" s="17"/>
      <c r="C954" s="18">
        <f>SUM(C951:C953)</f>
        <v>2045489.54</v>
      </c>
      <c r="D954" s="18">
        <f>SUM(D951:D953)</f>
        <v>1991454.53</v>
      </c>
      <c r="E954" s="38"/>
      <c r="F954" s="19"/>
      <c r="G954" s="20">
        <f>SUM(G951:G953)</f>
        <v>1991454.53</v>
      </c>
    </row>
    <row r="955" spans="1:7" ht="12.75">
      <c r="A955" s="21"/>
      <c r="B955" s="57"/>
      <c r="C955" s="58"/>
      <c r="D955" s="58"/>
      <c r="E955" s="59"/>
      <c r="F955" s="21"/>
      <c r="G955" s="58"/>
    </row>
    <row r="956" spans="1:7" ht="12.75">
      <c r="A956" s="21"/>
      <c r="B956" s="57"/>
      <c r="C956" s="58"/>
      <c r="D956" s="58"/>
      <c r="E956" s="59"/>
      <c r="F956" s="21"/>
      <c r="G956" s="58"/>
    </row>
    <row r="957" spans="1:7" ht="12.75">
      <c r="A957" s="21"/>
      <c r="B957" s="57"/>
      <c r="C957" s="58"/>
      <c r="D957" s="58"/>
      <c r="E957" s="59"/>
      <c r="F957" s="21"/>
      <c r="G957" s="58"/>
    </row>
    <row r="958" spans="2:4" ht="12.75">
      <c r="B958" s="3"/>
      <c r="C958" s="3"/>
      <c r="D958" s="3"/>
    </row>
    <row r="959" spans="1:4" ht="12.75">
      <c r="A959" s="8" t="s">
        <v>168</v>
      </c>
      <c r="B959" s="12"/>
      <c r="C959" s="3"/>
      <c r="D959" s="3"/>
    </row>
    <row r="960" spans="1:4" ht="12.75">
      <c r="A960" t="s">
        <v>142</v>
      </c>
      <c r="B960" s="56">
        <v>2146.63</v>
      </c>
      <c r="C960" t="s">
        <v>262</v>
      </c>
      <c r="D960" s="3"/>
    </row>
    <row r="961" spans="1:4" ht="13.5" thickBot="1">
      <c r="A961" t="s">
        <v>263</v>
      </c>
      <c r="B961" s="56">
        <v>206.21</v>
      </c>
      <c r="C961" t="s">
        <v>262</v>
      </c>
      <c r="D961" s="3"/>
    </row>
    <row r="962" spans="1:7" ht="12.75" customHeight="1">
      <c r="A962" s="136" t="s">
        <v>12</v>
      </c>
      <c r="B962" s="138" t="s">
        <v>137</v>
      </c>
      <c r="C962" s="133" t="s">
        <v>268</v>
      </c>
      <c r="D962" s="133" t="s">
        <v>269</v>
      </c>
      <c r="E962" s="10" t="s">
        <v>0</v>
      </c>
      <c r="F962" s="129" t="s">
        <v>9</v>
      </c>
      <c r="G962" s="130"/>
    </row>
    <row r="963" spans="1:7" ht="42" customHeight="1" thickBot="1">
      <c r="A963" s="137"/>
      <c r="B963" s="139"/>
      <c r="C963" s="134"/>
      <c r="D963" s="135"/>
      <c r="E963" s="2"/>
      <c r="F963" s="23" t="s">
        <v>10</v>
      </c>
      <c r="G963" s="24" t="s">
        <v>11</v>
      </c>
    </row>
    <row r="964" spans="1:7" ht="38.25">
      <c r="A964" s="143" t="s">
        <v>14</v>
      </c>
      <c r="B964" s="140">
        <v>68000</v>
      </c>
      <c r="C964" s="149">
        <f>1106.28+112886.54</f>
        <v>113992.81999999999</v>
      </c>
      <c r="D964" s="149">
        <f>1106.28+97942.77</f>
        <v>99049.05</v>
      </c>
      <c r="E964" s="35" t="s">
        <v>116</v>
      </c>
      <c r="F964" s="61" t="s">
        <v>94</v>
      </c>
      <c r="G964" s="50">
        <v>854</v>
      </c>
    </row>
    <row r="965" spans="1:7" ht="12.75">
      <c r="A965" s="144"/>
      <c r="B965" s="141"/>
      <c r="C965" s="150"/>
      <c r="D965" s="150"/>
      <c r="E965" s="102" t="s">
        <v>143</v>
      </c>
      <c r="F965" s="103" t="s">
        <v>333</v>
      </c>
      <c r="G965" s="104">
        <v>6634</v>
      </c>
    </row>
    <row r="966" spans="1:7" ht="12.75">
      <c r="A966" s="144"/>
      <c r="B966" s="141"/>
      <c r="C966" s="150"/>
      <c r="D966" s="150"/>
      <c r="E966" s="9" t="s">
        <v>31</v>
      </c>
      <c r="F966" s="103" t="s">
        <v>67</v>
      </c>
      <c r="G966" s="104">
        <v>5301</v>
      </c>
    </row>
    <row r="967" spans="1:7" ht="12.75">
      <c r="A967" s="144"/>
      <c r="B967" s="141"/>
      <c r="C967" s="150"/>
      <c r="D967" s="150"/>
      <c r="E967" s="9" t="s">
        <v>99</v>
      </c>
      <c r="F967" s="63" t="s">
        <v>78</v>
      </c>
      <c r="G967" s="48">
        <v>1646</v>
      </c>
    </row>
    <row r="968" spans="1:7" ht="12.75">
      <c r="A968" s="144"/>
      <c r="B968" s="141"/>
      <c r="C968" s="150"/>
      <c r="D968" s="150"/>
      <c r="E968" s="9" t="s">
        <v>322</v>
      </c>
      <c r="F968" s="63" t="s">
        <v>135</v>
      </c>
      <c r="G968" s="48">
        <v>5893</v>
      </c>
    </row>
    <row r="969" spans="1:7" ht="25.5">
      <c r="A969" s="144"/>
      <c r="B969" s="141"/>
      <c r="C969" s="150"/>
      <c r="D969" s="150"/>
      <c r="E969" s="7" t="s">
        <v>19</v>
      </c>
      <c r="F969" s="63" t="s">
        <v>2</v>
      </c>
      <c r="G969" s="48">
        <v>143</v>
      </c>
    </row>
    <row r="970" spans="1:9" ht="13.5" thickBot="1">
      <c r="A970" s="145"/>
      <c r="B970" s="142"/>
      <c r="C970" s="151"/>
      <c r="D970" s="151"/>
      <c r="E970" s="17" t="s">
        <v>138</v>
      </c>
      <c r="F970" s="19"/>
      <c r="G970" s="20">
        <f>SUM(G964:G969)</f>
        <v>20471</v>
      </c>
      <c r="H970" s="3"/>
      <c r="I970" s="3"/>
    </row>
    <row r="971" spans="1:8" ht="12.75">
      <c r="A971" s="25" t="s">
        <v>21</v>
      </c>
      <c r="B971" s="26"/>
      <c r="C971" s="95">
        <f>3092.04+338825.77</f>
        <v>341917.81</v>
      </c>
      <c r="D971" s="95">
        <f>3092.04+296465.77</f>
        <v>299557.81</v>
      </c>
      <c r="E971" s="96"/>
      <c r="F971" s="96"/>
      <c r="G971" s="97">
        <v>218681</v>
      </c>
      <c r="H971" s="3"/>
    </row>
    <row r="972" spans="1:7" ht="12.75">
      <c r="A972" s="14" t="s">
        <v>22</v>
      </c>
      <c r="B972" s="6"/>
      <c r="C972" s="4">
        <v>81539.2</v>
      </c>
      <c r="D972" s="4">
        <v>69192.48</v>
      </c>
      <c r="E972" s="5"/>
      <c r="F972" s="5"/>
      <c r="G972" s="54">
        <f>C972</f>
        <v>81539.2</v>
      </c>
    </row>
    <row r="973" spans="1:7" ht="13.5" thickBot="1">
      <c r="A973" s="16" t="s">
        <v>23</v>
      </c>
      <c r="B973" s="17"/>
      <c r="C973" s="98">
        <f>SUM(C964:C972)</f>
        <v>537449.83</v>
      </c>
      <c r="D973" s="98">
        <f>SUM(D964:D972)</f>
        <v>467799.33999999997</v>
      </c>
      <c r="E973" s="99" t="s">
        <v>139</v>
      </c>
      <c r="F973" s="100"/>
      <c r="G973" s="101">
        <f>SUM(G970:G972)</f>
        <v>320691.2</v>
      </c>
    </row>
    <row r="974" spans="1:7" ht="12.75">
      <c r="A974" s="74" t="s">
        <v>270</v>
      </c>
      <c r="B974" s="6"/>
      <c r="C974" s="11" t="s">
        <v>272</v>
      </c>
      <c r="D974" s="71" t="s">
        <v>273</v>
      </c>
      <c r="E974" s="72"/>
      <c r="F974" s="127" t="s">
        <v>271</v>
      </c>
      <c r="G974" s="128"/>
    </row>
    <row r="975" spans="1:7" ht="12.75">
      <c r="A975" s="14" t="s">
        <v>274</v>
      </c>
      <c r="B975" s="6"/>
      <c r="C975" s="51">
        <v>560045.74</v>
      </c>
      <c r="D975" s="51">
        <v>499742.7</v>
      </c>
      <c r="E975" s="72"/>
      <c r="F975" s="5"/>
      <c r="G975" s="54">
        <f>D975</f>
        <v>499742.7</v>
      </c>
    </row>
    <row r="976" spans="1:7" ht="12.75">
      <c r="A976" s="14" t="s">
        <v>275</v>
      </c>
      <c r="B976" s="6"/>
      <c r="C976" s="51">
        <v>340870.88</v>
      </c>
      <c r="D976" s="51">
        <v>328292.54</v>
      </c>
      <c r="E976" s="72"/>
      <c r="F976" s="5"/>
      <c r="G976" s="54">
        <f>D976</f>
        <v>328292.54</v>
      </c>
    </row>
    <row r="977" spans="1:7" ht="12.75">
      <c r="A977" s="75" t="s">
        <v>276</v>
      </c>
      <c r="B977" s="6"/>
      <c r="C977" s="51">
        <v>23962.97</v>
      </c>
      <c r="D977" s="51">
        <v>12495.02</v>
      </c>
      <c r="E977" s="72"/>
      <c r="F977" s="5"/>
      <c r="G977" s="54">
        <f>D977</f>
        <v>12495.02</v>
      </c>
    </row>
    <row r="978" spans="1:7" ht="13.5" thickBot="1">
      <c r="A978" s="76" t="s">
        <v>278</v>
      </c>
      <c r="B978" s="17"/>
      <c r="C978" s="18">
        <f>SUM(C975:C977)</f>
        <v>924879.59</v>
      </c>
      <c r="D978" s="18">
        <f>SUM(D975:D977)</f>
        <v>840530.26</v>
      </c>
      <c r="E978" s="38"/>
      <c r="F978" s="19"/>
      <c r="G978" s="20">
        <f>SUM(G975:G977)</f>
        <v>840530.26</v>
      </c>
    </row>
    <row r="979" spans="1:7" ht="12.75">
      <c r="A979" s="21"/>
      <c r="B979" s="57"/>
      <c r="C979" s="58"/>
      <c r="D979" s="58"/>
      <c r="E979" s="59"/>
      <c r="F979" s="21"/>
      <c r="G979" s="58"/>
    </row>
    <row r="980" spans="1:7" ht="12.75">
      <c r="A980" s="21"/>
      <c r="B980" s="57"/>
      <c r="C980" s="58"/>
      <c r="D980" s="58"/>
      <c r="E980" s="59"/>
      <c r="F980" s="21"/>
      <c r="G980" s="58"/>
    </row>
    <row r="981" spans="1:7" ht="12.75">
      <c r="A981" s="21"/>
      <c r="B981" s="57"/>
      <c r="C981" s="58"/>
      <c r="D981" s="58"/>
      <c r="E981" s="59"/>
      <c r="F981" s="21"/>
      <c r="G981" s="58"/>
    </row>
    <row r="982" spans="2:4" ht="12.75">
      <c r="B982" s="3"/>
      <c r="C982" s="3"/>
      <c r="D982" s="3"/>
    </row>
    <row r="983" spans="1:4" ht="12.75">
      <c r="A983" s="8" t="s">
        <v>169</v>
      </c>
      <c r="B983" s="12"/>
      <c r="C983" s="3"/>
      <c r="D983" s="3"/>
    </row>
    <row r="984" spans="1:4" ht="13.5" thickBot="1">
      <c r="A984" t="s">
        <v>142</v>
      </c>
      <c r="B984" s="56">
        <v>2356.51</v>
      </c>
      <c r="C984" s="3" t="s">
        <v>262</v>
      </c>
      <c r="D984" s="3"/>
    </row>
    <row r="985" spans="1:7" ht="12.75" customHeight="1">
      <c r="A985" s="136" t="s">
        <v>12</v>
      </c>
      <c r="B985" s="138" t="s">
        <v>137</v>
      </c>
      <c r="C985" s="133" t="s">
        <v>268</v>
      </c>
      <c r="D985" s="133" t="s">
        <v>269</v>
      </c>
      <c r="E985" s="10" t="s">
        <v>0</v>
      </c>
      <c r="F985" s="129" t="s">
        <v>9</v>
      </c>
      <c r="G985" s="130"/>
    </row>
    <row r="986" spans="1:7" ht="51.75" customHeight="1" thickBot="1">
      <c r="A986" s="137"/>
      <c r="B986" s="139"/>
      <c r="C986" s="134"/>
      <c r="D986" s="135"/>
      <c r="E986" s="2"/>
      <c r="F986" s="23" t="s">
        <v>10</v>
      </c>
      <c r="G986" s="24" t="s">
        <v>11</v>
      </c>
    </row>
    <row r="987" spans="1:7" ht="12.75">
      <c r="A987" s="143" t="s">
        <v>14</v>
      </c>
      <c r="B987" s="140">
        <v>95500</v>
      </c>
      <c r="C987" s="149">
        <v>124144.26</v>
      </c>
      <c r="D987" s="149">
        <v>122793.39</v>
      </c>
      <c r="E987" s="29" t="s">
        <v>5</v>
      </c>
      <c r="F987" s="30" t="s">
        <v>2</v>
      </c>
      <c r="G987" s="31">
        <v>786</v>
      </c>
    </row>
    <row r="988" spans="1:7" ht="12.75">
      <c r="A988" s="144"/>
      <c r="B988" s="141"/>
      <c r="C988" s="150"/>
      <c r="D988" s="150"/>
      <c r="E988" s="26" t="s">
        <v>143</v>
      </c>
      <c r="F988" s="28" t="s">
        <v>335</v>
      </c>
      <c r="G988" s="85">
        <v>5318</v>
      </c>
    </row>
    <row r="989" spans="1:7" ht="12.75">
      <c r="A989" s="144"/>
      <c r="B989" s="141"/>
      <c r="C989" s="150"/>
      <c r="D989" s="150"/>
      <c r="E989" s="26" t="s">
        <v>133</v>
      </c>
      <c r="F989" s="28" t="s">
        <v>334</v>
      </c>
      <c r="G989" s="85">
        <v>32767</v>
      </c>
    </row>
    <row r="990" spans="1:7" ht="38.25">
      <c r="A990" s="144"/>
      <c r="B990" s="141"/>
      <c r="C990" s="150"/>
      <c r="D990" s="150"/>
      <c r="E990" s="9" t="s">
        <v>116</v>
      </c>
      <c r="F990" s="5" t="s">
        <v>60</v>
      </c>
      <c r="G990" s="22">
        <v>347</v>
      </c>
    </row>
    <row r="991" spans="1:7" ht="12.75">
      <c r="A991" s="144"/>
      <c r="B991" s="141"/>
      <c r="C991" s="150"/>
      <c r="D991" s="150"/>
      <c r="E991" s="9" t="s">
        <v>77</v>
      </c>
      <c r="F991" s="5" t="s">
        <v>49</v>
      </c>
      <c r="G991" s="22">
        <v>330</v>
      </c>
    </row>
    <row r="992" spans="1:7" ht="12.75">
      <c r="A992" s="144"/>
      <c r="B992" s="141"/>
      <c r="C992" s="150"/>
      <c r="D992" s="150"/>
      <c r="E992" s="9" t="s">
        <v>99</v>
      </c>
      <c r="F992" s="5" t="s">
        <v>98</v>
      </c>
      <c r="G992" s="22">
        <v>6980</v>
      </c>
    </row>
    <row r="993" spans="1:7" ht="12.75">
      <c r="A993" s="144"/>
      <c r="B993" s="141"/>
      <c r="C993" s="150"/>
      <c r="D993" s="150"/>
      <c r="E993" s="5" t="s">
        <v>17</v>
      </c>
      <c r="F993" s="5" t="s">
        <v>2</v>
      </c>
      <c r="G993" s="22">
        <v>442</v>
      </c>
    </row>
    <row r="994" spans="1:7" ht="25.5">
      <c r="A994" s="144"/>
      <c r="B994" s="141"/>
      <c r="C994" s="150"/>
      <c r="D994" s="150"/>
      <c r="E994" s="7" t="s">
        <v>19</v>
      </c>
      <c r="F994" s="5" t="s">
        <v>2</v>
      </c>
      <c r="G994" s="22">
        <v>130</v>
      </c>
    </row>
    <row r="995" spans="1:7" ht="12.75">
      <c r="A995" s="144"/>
      <c r="B995" s="141"/>
      <c r="C995" s="150"/>
      <c r="D995" s="150"/>
      <c r="E995" s="5" t="s">
        <v>71</v>
      </c>
      <c r="F995" s="5"/>
      <c r="G995" s="22"/>
    </row>
    <row r="996" spans="1:8" ht="13.5" thickBot="1">
      <c r="A996" s="145"/>
      <c r="B996" s="142"/>
      <c r="C996" s="151"/>
      <c r="D996" s="151"/>
      <c r="E996" s="17" t="s">
        <v>138</v>
      </c>
      <c r="F996" s="19"/>
      <c r="G996" s="20">
        <f>SUM(G987:G995)</f>
        <v>47100</v>
      </c>
      <c r="H996" s="3"/>
    </row>
    <row r="997" spans="1:7" ht="12.75">
      <c r="A997" s="25" t="s">
        <v>21</v>
      </c>
      <c r="B997" s="26"/>
      <c r="C997" s="95">
        <v>375983</v>
      </c>
      <c r="D997" s="95">
        <v>371974.24</v>
      </c>
      <c r="E997" s="96"/>
      <c r="F997" s="96"/>
      <c r="G997" s="97">
        <v>280547</v>
      </c>
    </row>
    <row r="998" spans="1:7" ht="12.75">
      <c r="A998" s="14" t="s">
        <v>22</v>
      </c>
      <c r="B998" s="6"/>
      <c r="C998" s="4">
        <v>89926.74</v>
      </c>
      <c r="D998" s="4">
        <v>88961.32</v>
      </c>
      <c r="E998" s="5"/>
      <c r="F998" s="5"/>
      <c r="G998" s="54">
        <f>C998</f>
        <v>89926.74</v>
      </c>
    </row>
    <row r="999" spans="1:7" ht="13.5" thickBot="1">
      <c r="A999" s="16" t="s">
        <v>23</v>
      </c>
      <c r="B999" s="17"/>
      <c r="C999" s="98">
        <f>SUM(C987:C998)</f>
        <v>590054</v>
      </c>
      <c r="D999" s="98">
        <f>SUM(D987:D998)</f>
        <v>583728.95</v>
      </c>
      <c r="E999" s="99" t="s">
        <v>139</v>
      </c>
      <c r="F999" s="100"/>
      <c r="G999" s="101">
        <f>SUM(G996:G998)</f>
        <v>417573.74</v>
      </c>
    </row>
    <row r="1000" spans="1:7" ht="12.75">
      <c r="A1000" s="74" t="s">
        <v>270</v>
      </c>
      <c r="B1000" s="6"/>
      <c r="C1000" s="11" t="s">
        <v>272</v>
      </c>
      <c r="D1000" s="71" t="s">
        <v>273</v>
      </c>
      <c r="E1000" s="72"/>
      <c r="F1000" s="127" t="s">
        <v>271</v>
      </c>
      <c r="G1000" s="128"/>
    </row>
    <row r="1001" spans="1:7" ht="12.75">
      <c r="A1001" s="14" t="s">
        <v>274</v>
      </c>
      <c r="B1001" s="6"/>
      <c r="C1001" s="51">
        <v>795261.82</v>
      </c>
      <c r="D1001" s="51">
        <v>772647.52</v>
      </c>
      <c r="E1001" s="72"/>
      <c r="F1001" s="5"/>
      <c r="G1001" s="54">
        <f>D1001</f>
        <v>772647.52</v>
      </c>
    </row>
    <row r="1002" spans="1:7" ht="12.75">
      <c r="A1002" s="14" t="s">
        <v>275</v>
      </c>
      <c r="B1002" s="6"/>
      <c r="C1002" s="51">
        <v>316538.37</v>
      </c>
      <c r="D1002" s="51">
        <v>286888.63</v>
      </c>
      <c r="E1002" s="72"/>
      <c r="F1002" s="5"/>
      <c r="G1002" s="54">
        <f>D1002</f>
        <v>286888.63</v>
      </c>
    </row>
    <row r="1003" spans="1:7" ht="12.75">
      <c r="A1003" s="75" t="s">
        <v>276</v>
      </c>
      <c r="B1003" s="6"/>
      <c r="C1003" s="51">
        <v>34595.56</v>
      </c>
      <c r="D1003" s="51">
        <v>32326.04</v>
      </c>
      <c r="E1003" s="72"/>
      <c r="F1003" s="5"/>
      <c r="G1003" s="54">
        <f>D1003</f>
        <v>32326.04</v>
      </c>
    </row>
    <row r="1004" spans="1:7" ht="13.5" thickBot="1">
      <c r="A1004" s="76" t="s">
        <v>278</v>
      </c>
      <c r="B1004" s="17"/>
      <c r="C1004" s="18">
        <f>SUM(C1001:C1003)</f>
        <v>1146395.75</v>
      </c>
      <c r="D1004" s="18">
        <f>SUM(D1001:D1003)</f>
        <v>1091862.19</v>
      </c>
      <c r="E1004" s="38"/>
      <c r="F1004" s="19"/>
      <c r="G1004" s="20">
        <f>SUM(G1001:G1003)</f>
        <v>1091862.19</v>
      </c>
    </row>
    <row r="1005" spans="1:7" ht="12.75">
      <c r="A1005" s="21"/>
      <c r="B1005" s="57"/>
      <c r="C1005" s="58"/>
      <c r="D1005" s="58"/>
      <c r="E1005" s="59"/>
      <c r="F1005" s="21"/>
      <c r="G1005" s="58"/>
    </row>
    <row r="1006" spans="1:7" ht="12.75">
      <c r="A1006" s="21"/>
      <c r="B1006" s="57"/>
      <c r="C1006" s="58"/>
      <c r="D1006" s="58"/>
      <c r="E1006" s="59"/>
      <c r="F1006" s="21"/>
      <c r="G1006" s="58"/>
    </row>
    <row r="1007" spans="1:7" ht="12.75">
      <c r="A1007" s="21"/>
      <c r="B1007" s="57"/>
      <c r="C1007" s="58"/>
      <c r="D1007" s="58"/>
      <c r="E1007" s="59"/>
      <c r="F1007" s="21"/>
      <c r="G1007" s="58"/>
    </row>
    <row r="1008" spans="1:7" ht="12.75">
      <c r="A1008" s="21"/>
      <c r="B1008" s="57"/>
      <c r="C1008" s="58"/>
      <c r="D1008" s="58"/>
      <c r="E1008" s="59"/>
      <c r="F1008" s="21"/>
      <c r="G1008" s="58"/>
    </row>
    <row r="1009" spans="1:7" ht="12.75">
      <c r="A1009" s="21"/>
      <c r="B1009" s="57"/>
      <c r="C1009" s="58"/>
      <c r="D1009" s="58"/>
      <c r="E1009" s="59"/>
      <c r="F1009" s="21"/>
      <c r="G1009" s="58"/>
    </row>
    <row r="1010" spans="1:7" ht="12.75">
      <c r="A1010" s="21"/>
      <c r="B1010" s="57"/>
      <c r="C1010" s="58"/>
      <c r="D1010" s="58"/>
      <c r="E1010" s="59"/>
      <c r="F1010" s="21"/>
      <c r="G1010" s="58"/>
    </row>
    <row r="1011" spans="1:7" ht="12.75">
      <c r="A1011" s="21"/>
      <c r="B1011" s="57"/>
      <c r="C1011" s="58"/>
      <c r="D1011" s="58"/>
      <c r="E1011" s="59"/>
      <c r="F1011" s="21"/>
      <c r="G1011" s="58"/>
    </row>
    <row r="1012" spans="1:7" ht="12.75">
      <c r="A1012" s="21"/>
      <c r="B1012" s="57"/>
      <c r="C1012" s="58"/>
      <c r="D1012" s="58"/>
      <c r="E1012" s="59"/>
      <c r="F1012" s="21"/>
      <c r="G1012" s="58"/>
    </row>
    <row r="1013" spans="1:7" ht="12.75">
      <c r="A1013" s="21"/>
      <c r="B1013" s="57"/>
      <c r="C1013" s="58"/>
      <c r="D1013" s="58"/>
      <c r="E1013" s="59"/>
      <c r="F1013" s="21"/>
      <c r="G1013" s="58"/>
    </row>
    <row r="1014" spans="1:7" ht="12.75">
      <c r="A1014" s="21"/>
      <c r="B1014" s="57"/>
      <c r="C1014" s="58"/>
      <c r="D1014" s="58"/>
      <c r="E1014" s="59"/>
      <c r="F1014" s="21"/>
      <c r="G1014" s="58"/>
    </row>
    <row r="1015" spans="1:7" ht="12.75">
      <c r="A1015" s="21"/>
      <c r="B1015" s="57"/>
      <c r="C1015" s="58"/>
      <c r="D1015" s="58"/>
      <c r="E1015" s="59"/>
      <c r="F1015" s="21"/>
      <c r="G1015" s="58"/>
    </row>
    <row r="1016" spans="1:7" ht="12.75">
      <c r="A1016" s="21"/>
      <c r="B1016" s="57"/>
      <c r="C1016" s="58"/>
      <c r="D1016" s="58"/>
      <c r="E1016" s="59"/>
      <c r="F1016" s="21"/>
      <c r="G1016" s="58"/>
    </row>
    <row r="1017" spans="1:7" ht="12.75">
      <c r="A1017" s="21"/>
      <c r="B1017" s="57"/>
      <c r="C1017" s="58"/>
      <c r="D1017" s="58"/>
      <c r="E1017" s="59"/>
      <c r="F1017" s="21"/>
      <c r="G1017" s="58"/>
    </row>
    <row r="1018" spans="1:7" ht="12.75">
      <c r="A1018" s="21"/>
      <c r="B1018" s="57"/>
      <c r="C1018" s="58"/>
      <c r="D1018" s="58"/>
      <c r="E1018" s="59"/>
      <c r="F1018" s="21"/>
      <c r="G1018" s="58"/>
    </row>
    <row r="1019" spans="1:7" ht="12.75">
      <c r="A1019" s="21"/>
      <c r="B1019" s="57"/>
      <c r="C1019" s="58"/>
      <c r="D1019" s="58"/>
      <c r="E1019" s="59"/>
      <c r="F1019" s="21"/>
      <c r="G1019" s="58"/>
    </row>
    <row r="1020" spans="1:7" ht="12.75">
      <c r="A1020" s="21"/>
      <c r="B1020" s="57"/>
      <c r="C1020" s="58"/>
      <c r="D1020" s="58"/>
      <c r="E1020" s="59"/>
      <c r="F1020" s="21"/>
      <c r="G1020" s="58"/>
    </row>
    <row r="1021" spans="1:7" ht="12.75">
      <c r="A1021" s="21"/>
      <c r="B1021" s="57"/>
      <c r="C1021" s="58"/>
      <c r="D1021" s="58"/>
      <c r="E1021" s="59"/>
      <c r="F1021" s="21"/>
      <c r="G1021" s="58"/>
    </row>
    <row r="1022" spans="1:7" ht="12.75">
      <c r="A1022" s="21"/>
      <c r="B1022" s="57"/>
      <c r="C1022" s="58"/>
      <c r="D1022" s="58"/>
      <c r="E1022" s="59"/>
      <c r="F1022" s="21"/>
      <c r="G1022" s="58"/>
    </row>
    <row r="1023" spans="2:4" ht="12.75">
      <c r="B1023" s="3"/>
      <c r="C1023" s="3"/>
      <c r="D1023" s="3"/>
    </row>
    <row r="1024" spans="1:4" ht="12.75">
      <c r="A1024" s="8" t="s">
        <v>170</v>
      </c>
      <c r="B1024" s="12"/>
      <c r="C1024" s="3"/>
      <c r="D1024" s="3"/>
    </row>
    <row r="1025" spans="1:4" ht="12.75">
      <c r="A1025" t="s">
        <v>142</v>
      </c>
      <c r="B1025" s="56">
        <v>4140.03</v>
      </c>
      <c r="C1025" s="3" t="s">
        <v>262</v>
      </c>
      <c r="D1025" s="3"/>
    </row>
    <row r="1026" spans="1:4" ht="13.5" thickBot="1">
      <c r="A1026" t="s">
        <v>263</v>
      </c>
      <c r="B1026" s="56">
        <v>60.83</v>
      </c>
      <c r="C1026" s="3" t="s">
        <v>262</v>
      </c>
      <c r="D1026" s="3"/>
    </row>
    <row r="1027" spans="1:7" ht="12.75" customHeight="1">
      <c r="A1027" s="136" t="s">
        <v>12</v>
      </c>
      <c r="B1027" s="138" t="s">
        <v>137</v>
      </c>
      <c r="C1027" s="133" t="s">
        <v>268</v>
      </c>
      <c r="D1027" s="133" t="s">
        <v>269</v>
      </c>
      <c r="E1027" s="10" t="s">
        <v>0</v>
      </c>
      <c r="F1027" s="129" t="s">
        <v>9</v>
      </c>
      <c r="G1027" s="130"/>
    </row>
    <row r="1028" spans="1:7" ht="48" customHeight="1" thickBot="1">
      <c r="A1028" s="137"/>
      <c r="B1028" s="139"/>
      <c r="C1028" s="134"/>
      <c r="D1028" s="135"/>
      <c r="E1028" s="2"/>
      <c r="F1028" s="23" t="s">
        <v>10</v>
      </c>
      <c r="G1028" s="24" t="s">
        <v>11</v>
      </c>
    </row>
    <row r="1029" spans="1:7" ht="12" customHeight="1">
      <c r="A1029" s="144" t="s">
        <v>14</v>
      </c>
      <c r="B1029" s="190"/>
      <c r="C1029" s="150">
        <f>3204.48+218092.85</f>
        <v>221297.33000000002</v>
      </c>
      <c r="D1029" s="149">
        <f>4040.56+220006.75</f>
        <v>224047.31</v>
      </c>
      <c r="E1029" s="78" t="s">
        <v>143</v>
      </c>
      <c r="F1029" s="63" t="s">
        <v>283</v>
      </c>
      <c r="G1029" s="79">
        <v>248</v>
      </c>
    </row>
    <row r="1030" spans="1:7" ht="12.75">
      <c r="A1030" s="144"/>
      <c r="B1030" s="190"/>
      <c r="C1030" s="150"/>
      <c r="D1030" s="150"/>
      <c r="E1030" s="62" t="s">
        <v>133</v>
      </c>
      <c r="F1030" s="63" t="s">
        <v>280</v>
      </c>
      <c r="G1030" s="48">
        <v>155264</v>
      </c>
    </row>
    <row r="1031" spans="1:7" ht="12.75">
      <c r="A1031" s="144"/>
      <c r="B1031" s="190"/>
      <c r="C1031" s="150"/>
      <c r="D1031" s="150"/>
      <c r="E1031" s="62" t="s">
        <v>15</v>
      </c>
      <c r="F1031" s="63" t="s">
        <v>281</v>
      </c>
      <c r="G1031" s="48">
        <v>1028</v>
      </c>
    </row>
    <row r="1032" spans="1:7" ht="38.25">
      <c r="A1032" s="144"/>
      <c r="B1032" s="190"/>
      <c r="C1032" s="150"/>
      <c r="D1032" s="150"/>
      <c r="E1032" s="64" t="s">
        <v>171</v>
      </c>
      <c r="F1032" s="63" t="s">
        <v>157</v>
      </c>
      <c r="G1032" s="48">
        <v>3754</v>
      </c>
    </row>
    <row r="1033" spans="1:7" ht="38.25">
      <c r="A1033" s="144"/>
      <c r="B1033" s="190"/>
      <c r="C1033" s="150"/>
      <c r="D1033" s="150"/>
      <c r="E1033" s="64" t="s">
        <v>116</v>
      </c>
      <c r="F1033" s="63" t="s">
        <v>60</v>
      </c>
      <c r="G1033" s="48">
        <v>854</v>
      </c>
    </row>
    <row r="1034" spans="1:7" ht="12.75">
      <c r="A1034" s="144"/>
      <c r="B1034" s="190"/>
      <c r="C1034" s="150"/>
      <c r="D1034" s="150"/>
      <c r="E1034" s="64" t="s">
        <v>59</v>
      </c>
      <c r="F1034" s="63" t="s">
        <v>172</v>
      </c>
      <c r="G1034" s="48">
        <v>20435</v>
      </c>
    </row>
    <row r="1035" spans="1:7" ht="12.75">
      <c r="A1035" s="144"/>
      <c r="B1035" s="190"/>
      <c r="C1035" s="150"/>
      <c r="D1035" s="150"/>
      <c r="E1035" s="64" t="s">
        <v>77</v>
      </c>
      <c r="F1035" s="63" t="s">
        <v>90</v>
      </c>
      <c r="G1035" s="48">
        <v>5338</v>
      </c>
    </row>
    <row r="1036" spans="1:7" ht="25.5">
      <c r="A1036" s="144"/>
      <c r="B1036" s="190"/>
      <c r="C1036" s="150"/>
      <c r="D1036" s="150"/>
      <c r="E1036" s="64" t="s">
        <v>284</v>
      </c>
      <c r="F1036" s="63" t="s">
        <v>60</v>
      </c>
      <c r="G1036" s="48">
        <v>261</v>
      </c>
    </row>
    <row r="1037" spans="1:7" ht="12.75">
      <c r="A1037" s="144"/>
      <c r="B1037" s="190"/>
      <c r="C1037" s="150"/>
      <c r="D1037" s="150"/>
      <c r="E1037" s="64" t="s">
        <v>99</v>
      </c>
      <c r="F1037" s="63" t="s">
        <v>282</v>
      </c>
      <c r="G1037" s="48">
        <v>11484</v>
      </c>
    </row>
    <row r="1038" spans="1:7" ht="12.75">
      <c r="A1038" s="144"/>
      <c r="B1038" s="190"/>
      <c r="C1038" s="150"/>
      <c r="D1038" s="150"/>
      <c r="E1038" s="63" t="s">
        <v>17</v>
      </c>
      <c r="F1038" s="63" t="s">
        <v>113</v>
      </c>
      <c r="G1038" s="48">
        <v>4636</v>
      </c>
    </row>
    <row r="1039" spans="1:7" ht="25.5">
      <c r="A1039" s="144"/>
      <c r="B1039" s="190"/>
      <c r="C1039" s="150"/>
      <c r="D1039" s="150"/>
      <c r="E1039" s="65" t="s">
        <v>19</v>
      </c>
      <c r="F1039" s="63" t="s">
        <v>118</v>
      </c>
      <c r="G1039" s="48">
        <v>7443</v>
      </c>
    </row>
    <row r="1040" spans="1:7" ht="12.75">
      <c r="A1040" s="144"/>
      <c r="B1040" s="190"/>
      <c r="C1040" s="150"/>
      <c r="D1040" s="150"/>
      <c r="E1040" s="63" t="s">
        <v>71</v>
      </c>
      <c r="F1040" s="63" t="s">
        <v>173</v>
      </c>
      <c r="G1040" s="48">
        <v>10846</v>
      </c>
    </row>
    <row r="1041" spans="1:9" ht="13.5" thickBot="1">
      <c r="A1041" s="145"/>
      <c r="B1041" s="191"/>
      <c r="C1041" s="151"/>
      <c r="D1041" s="151"/>
      <c r="E1041" s="17" t="s">
        <v>138</v>
      </c>
      <c r="F1041" s="19"/>
      <c r="G1041" s="20">
        <f>SUM(G1029:G1040)</f>
        <v>221591</v>
      </c>
      <c r="H1041" s="3"/>
      <c r="I1041" s="3"/>
    </row>
    <row r="1042" spans="1:8" ht="12.75">
      <c r="A1042" s="25" t="s">
        <v>21</v>
      </c>
      <c r="B1042" s="26"/>
      <c r="C1042" s="27">
        <f>8956.68+656761.66</f>
        <v>665718.3400000001</v>
      </c>
      <c r="D1042" s="27">
        <f>11293.65+645999.12</f>
        <v>657292.77</v>
      </c>
      <c r="E1042" s="28"/>
      <c r="F1042" s="28"/>
      <c r="G1042" s="36">
        <v>719571</v>
      </c>
      <c r="H1042" s="3"/>
    </row>
    <row r="1043" spans="1:7" ht="12.75">
      <c r="A1043" s="14" t="s">
        <v>22</v>
      </c>
      <c r="B1043" s="6"/>
      <c r="C1043" s="4">
        <v>157980.48</v>
      </c>
      <c r="D1043" s="4">
        <v>155420.1</v>
      </c>
      <c r="E1043" s="5"/>
      <c r="F1043" s="5"/>
      <c r="G1043" s="54">
        <f>C1043</f>
        <v>157980.48</v>
      </c>
    </row>
    <row r="1044" spans="1:7" ht="13.5" thickBot="1">
      <c r="A1044" s="16" t="s">
        <v>277</v>
      </c>
      <c r="B1044" s="17"/>
      <c r="C1044" s="18">
        <f>SUM(C1029:C1043)</f>
        <v>1044996.1500000001</v>
      </c>
      <c r="D1044" s="18">
        <f>SUM(D1029:D1043)</f>
        <v>1036760.18</v>
      </c>
      <c r="E1044" s="38" t="s">
        <v>139</v>
      </c>
      <c r="F1044" s="19"/>
      <c r="G1044" s="20">
        <f>SUM(G1041:G1043)</f>
        <v>1099142.48</v>
      </c>
    </row>
    <row r="1045" spans="1:7" ht="12.75">
      <c r="A1045" s="74" t="s">
        <v>270</v>
      </c>
      <c r="B1045" s="6"/>
      <c r="C1045" s="11" t="s">
        <v>272</v>
      </c>
      <c r="D1045" s="71" t="s">
        <v>273</v>
      </c>
      <c r="E1045" s="72"/>
      <c r="F1045" s="127" t="s">
        <v>271</v>
      </c>
      <c r="G1045" s="128"/>
    </row>
    <row r="1046" spans="1:7" ht="12.75">
      <c r="A1046" s="14" t="s">
        <v>274</v>
      </c>
      <c r="B1046" s="6"/>
      <c r="C1046" s="4">
        <f>1556050.91+243226.94</f>
        <v>1799277.8499999999</v>
      </c>
      <c r="D1046" s="4">
        <f>1457527.5+229072.47</f>
        <v>1686599.97</v>
      </c>
      <c r="E1046" s="72"/>
      <c r="F1046" s="5"/>
      <c r="G1046" s="54">
        <f>D1046</f>
        <v>1686599.97</v>
      </c>
    </row>
    <row r="1047" spans="1:7" ht="12.75">
      <c r="A1047" s="14" t="s">
        <v>275</v>
      </c>
      <c r="B1047" s="6"/>
      <c r="C1047" s="4">
        <v>477213.74</v>
      </c>
      <c r="D1047" s="4">
        <v>442029.07</v>
      </c>
      <c r="E1047" s="72"/>
      <c r="F1047" s="5"/>
      <c r="G1047" s="54">
        <f>D1047</f>
        <v>442029.07</v>
      </c>
    </row>
    <row r="1048" spans="1:7" ht="12.75">
      <c r="A1048" s="75" t="s">
        <v>276</v>
      </c>
      <c r="B1048" s="6"/>
      <c r="C1048" s="4">
        <v>29364.5</v>
      </c>
      <c r="D1048" s="4">
        <v>22391.23</v>
      </c>
      <c r="E1048" s="72"/>
      <c r="F1048" s="5"/>
      <c r="G1048" s="54">
        <f>D1048</f>
        <v>22391.23</v>
      </c>
    </row>
    <row r="1049" spans="1:7" ht="13.5" thickBot="1">
      <c r="A1049" s="76" t="s">
        <v>278</v>
      </c>
      <c r="B1049" s="17"/>
      <c r="C1049" s="18">
        <f>SUM(C1046:C1048)</f>
        <v>2305856.09</v>
      </c>
      <c r="D1049" s="18">
        <f>SUM(D1046:D1048)</f>
        <v>2151020.27</v>
      </c>
      <c r="E1049" s="38"/>
      <c r="F1049" s="19"/>
      <c r="G1049" s="20">
        <f>SUM(G1046:G1048)</f>
        <v>2151020.27</v>
      </c>
    </row>
    <row r="1050" spans="1:7" ht="12.75">
      <c r="A1050" s="74" t="s">
        <v>270</v>
      </c>
      <c r="B1050" s="6"/>
      <c r="C1050" s="11" t="s">
        <v>272</v>
      </c>
      <c r="D1050" s="71" t="s">
        <v>273</v>
      </c>
      <c r="E1050" s="72"/>
      <c r="F1050" s="127" t="s">
        <v>271</v>
      </c>
      <c r="G1050" s="128"/>
    </row>
    <row r="1051" spans="1:7" ht="12.75">
      <c r="A1051" s="14" t="s">
        <v>274</v>
      </c>
      <c r="B1051" s="6"/>
      <c r="C1051" s="51"/>
      <c r="D1051" s="51"/>
      <c r="E1051" s="72"/>
      <c r="F1051" s="5"/>
      <c r="G1051" s="54">
        <f>D1051</f>
        <v>0</v>
      </c>
    </row>
    <row r="1052" spans="1:7" ht="12.75">
      <c r="A1052" s="14" t="s">
        <v>275</v>
      </c>
      <c r="B1052" s="6"/>
      <c r="C1052" s="51"/>
      <c r="D1052" s="51"/>
      <c r="E1052" s="72"/>
      <c r="F1052" s="5"/>
      <c r="G1052" s="54">
        <f>D1052</f>
        <v>0</v>
      </c>
    </row>
    <row r="1053" spans="1:7" ht="12.75">
      <c r="A1053" s="75" t="s">
        <v>276</v>
      </c>
      <c r="B1053" s="6"/>
      <c r="C1053" s="51"/>
      <c r="D1053" s="51"/>
      <c r="E1053" s="72"/>
      <c r="F1053" s="5"/>
      <c r="G1053" s="54">
        <f>D1053</f>
        <v>0</v>
      </c>
    </row>
    <row r="1054" spans="1:7" ht="13.5" thickBot="1">
      <c r="A1054" s="76" t="s">
        <v>278</v>
      </c>
      <c r="B1054" s="17"/>
      <c r="C1054" s="18">
        <f>SUM(C1051:C1053)</f>
        <v>0</v>
      </c>
      <c r="D1054" s="18">
        <f>SUM(D1051:D1053)</f>
        <v>0</v>
      </c>
      <c r="E1054" s="38"/>
      <c r="F1054" s="19"/>
      <c r="G1054" s="20">
        <f>SUM(G1051:G1053)</f>
        <v>0</v>
      </c>
    </row>
    <row r="1055" spans="1:7" ht="12.75">
      <c r="A1055" s="21"/>
      <c r="B1055" s="57"/>
      <c r="C1055" s="58"/>
      <c r="D1055" s="58"/>
      <c r="E1055" s="59"/>
      <c r="F1055" s="21"/>
      <c r="G1055" s="58"/>
    </row>
    <row r="1056" spans="1:7" ht="12.75">
      <c r="A1056" s="21"/>
      <c r="B1056" s="57"/>
      <c r="C1056" s="58"/>
      <c r="D1056" s="58"/>
      <c r="E1056" s="59"/>
      <c r="F1056" s="21"/>
      <c r="G1056" s="58"/>
    </row>
    <row r="1057" spans="1:7" ht="12.75">
      <c r="A1057" s="21"/>
      <c r="B1057" s="57"/>
      <c r="C1057" s="58"/>
      <c r="D1057" s="58"/>
      <c r="E1057" s="59"/>
      <c r="F1057" s="21"/>
      <c r="G1057" s="58"/>
    </row>
    <row r="1058" spans="1:7" ht="12.75">
      <c r="A1058" s="21"/>
      <c r="B1058" s="57"/>
      <c r="C1058" s="58"/>
      <c r="D1058" s="58"/>
      <c r="E1058" s="59"/>
      <c r="F1058" s="21"/>
      <c r="G1058" s="58"/>
    </row>
    <row r="1059" spans="1:7" ht="12.75">
      <c r="A1059" s="21"/>
      <c r="B1059" s="57"/>
      <c r="C1059" s="58"/>
      <c r="D1059" s="58"/>
      <c r="E1059" s="59"/>
      <c r="F1059" s="21"/>
      <c r="G1059" s="58"/>
    </row>
    <row r="1060" spans="1:7" ht="12.75">
      <c r="A1060" s="21"/>
      <c r="B1060" s="57"/>
      <c r="C1060" s="58"/>
      <c r="D1060" s="58"/>
      <c r="E1060" s="59"/>
      <c r="F1060" s="21"/>
      <c r="G1060" s="58"/>
    </row>
    <row r="1061" spans="1:7" ht="12.75">
      <c r="A1061" s="21"/>
      <c r="B1061" s="57"/>
      <c r="C1061" s="58"/>
      <c r="D1061" s="58"/>
      <c r="E1061" s="59"/>
      <c r="F1061" s="21"/>
      <c r="G1061" s="58"/>
    </row>
    <row r="1062" spans="2:4" ht="12.75">
      <c r="B1062" s="3"/>
      <c r="C1062" s="3"/>
      <c r="D1062" s="3"/>
    </row>
    <row r="1063" spans="1:4" ht="12.75">
      <c r="A1063" s="8" t="s">
        <v>174</v>
      </c>
      <c r="B1063" s="12"/>
      <c r="C1063" s="3"/>
      <c r="D1063" s="3"/>
    </row>
    <row r="1064" spans="1:4" ht="12.75">
      <c r="A1064" t="s">
        <v>142</v>
      </c>
      <c r="B1064" s="56">
        <v>2434.19</v>
      </c>
      <c r="C1064" t="s">
        <v>262</v>
      </c>
      <c r="D1064" s="3"/>
    </row>
    <row r="1065" spans="1:4" ht="13.5" thickBot="1">
      <c r="A1065" t="s">
        <v>263</v>
      </c>
      <c r="B1065" s="56">
        <v>568.4</v>
      </c>
      <c r="C1065" t="s">
        <v>262</v>
      </c>
      <c r="D1065" s="3"/>
    </row>
    <row r="1066" spans="1:7" ht="12.75" customHeight="1">
      <c r="A1066" s="136" t="s">
        <v>12</v>
      </c>
      <c r="B1066" s="138" t="s">
        <v>137</v>
      </c>
      <c r="C1066" s="133" t="s">
        <v>268</v>
      </c>
      <c r="D1066" s="133" t="s">
        <v>269</v>
      </c>
      <c r="E1066" s="10" t="s">
        <v>0</v>
      </c>
      <c r="F1066" s="129" t="s">
        <v>9</v>
      </c>
      <c r="G1066" s="130"/>
    </row>
    <row r="1067" spans="1:7" ht="39.75" customHeight="1" thickBot="1">
      <c r="A1067" s="137"/>
      <c r="B1067" s="139"/>
      <c r="C1067" s="134"/>
      <c r="D1067" s="135"/>
      <c r="E1067" s="2"/>
      <c r="F1067" s="23" t="s">
        <v>10</v>
      </c>
      <c r="G1067" s="24" t="s">
        <v>11</v>
      </c>
    </row>
    <row r="1068" spans="1:7" ht="12.75">
      <c r="A1068" s="143" t="s">
        <v>14</v>
      </c>
      <c r="B1068" s="140">
        <v>98100</v>
      </c>
      <c r="C1068" s="149">
        <f>29943.36+128231.81</f>
        <v>158175.16999999998</v>
      </c>
      <c r="D1068" s="149">
        <f>29943.36+118886.2</f>
        <v>148829.56</v>
      </c>
      <c r="E1068" s="29" t="s">
        <v>133</v>
      </c>
      <c r="F1068" s="30" t="s">
        <v>339</v>
      </c>
      <c r="G1068" s="50">
        <v>40548</v>
      </c>
    </row>
    <row r="1069" spans="1:7" ht="12.75">
      <c r="A1069" s="144"/>
      <c r="B1069" s="141"/>
      <c r="C1069" s="150"/>
      <c r="D1069" s="150"/>
      <c r="E1069" s="26" t="s">
        <v>143</v>
      </c>
      <c r="F1069" s="28" t="s">
        <v>336</v>
      </c>
      <c r="G1069" s="104">
        <v>2293</v>
      </c>
    </row>
    <row r="1070" spans="1:7" ht="12.75">
      <c r="A1070" s="144"/>
      <c r="B1070" s="141"/>
      <c r="C1070" s="150"/>
      <c r="D1070" s="150"/>
      <c r="E1070" s="6" t="s">
        <v>15</v>
      </c>
      <c r="F1070" s="5" t="s">
        <v>167</v>
      </c>
      <c r="G1070" s="48">
        <v>548</v>
      </c>
    </row>
    <row r="1071" spans="1:7" ht="12.75">
      <c r="A1071" s="144"/>
      <c r="B1071" s="141"/>
      <c r="C1071" s="150"/>
      <c r="D1071" s="150"/>
      <c r="E1071" s="6" t="s">
        <v>5</v>
      </c>
      <c r="F1071" s="5" t="s">
        <v>2</v>
      </c>
      <c r="G1071" s="48">
        <v>786</v>
      </c>
    </row>
    <row r="1072" spans="1:7" ht="38.25">
      <c r="A1072" s="144"/>
      <c r="B1072" s="141"/>
      <c r="C1072" s="150"/>
      <c r="D1072" s="150"/>
      <c r="E1072" s="9" t="s">
        <v>116</v>
      </c>
      <c r="F1072" s="5" t="s">
        <v>1</v>
      </c>
      <c r="G1072" s="48">
        <v>854</v>
      </c>
    </row>
    <row r="1073" spans="1:7" ht="12.75">
      <c r="A1073" s="144"/>
      <c r="B1073" s="141"/>
      <c r="C1073" s="150"/>
      <c r="D1073" s="150"/>
      <c r="E1073" s="9" t="s">
        <v>77</v>
      </c>
      <c r="F1073" s="5" t="s">
        <v>254</v>
      </c>
      <c r="G1073" s="48">
        <v>16241</v>
      </c>
    </row>
    <row r="1074" spans="1:7" ht="12.75">
      <c r="A1074" s="144"/>
      <c r="B1074" s="141"/>
      <c r="C1074" s="150"/>
      <c r="D1074" s="150"/>
      <c r="E1074" s="9" t="s">
        <v>31</v>
      </c>
      <c r="F1074" s="5" t="s">
        <v>49</v>
      </c>
      <c r="G1074" s="48">
        <v>1178</v>
      </c>
    </row>
    <row r="1075" spans="1:7" ht="25.5">
      <c r="A1075" s="144"/>
      <c r="B1075" s="141"/>
      <c r="C1075" s="150"/>
      <c r="D1075" s="150"/>
      <c r="E1075" s="9" t="s">
        <v>337</v>
      </c>
      <c r="F1075" s="5" t="s">
        <v>8</v>
      </c>
      <c r="G1075" s="48">
        <v>2772</v>
      </c>
    </row>
    <row r="1076" spans="1:7" ht="12.75">
      <c r="A1076" s="144"/>
      <c r="B1076" s="141"/>
      <c r="C1076" s="150"/>
      <c r="D1076" s="150"/>
      <c r="E1076" s="5" t="s">
        <v>17</v>
      </c>
      <c r="F1076" s="5" t="s">
        <v>338</v>
      </c>
      <c r="G1076" s="48">
        <v>2892</v>
      </c>
    </row>
    <row r="1077" spans="1:7" ht="12.75">
      <c r="A1077" s="144"/>
      <c r="B1077" s="141"/>
      <c r="C1077" s="150"/>
      <c r="D1077" s="150"/>
      <c r="E1077" s="5" t="s">
        <v>110</v>
      </c>
      <c r="F1077" s="5" t="s">
        <v>158</v>
      </c>
      <c r="G1077" s="48">
        <v>3070</v>
      </c>
    </row>
    <row r="1078" spans="1:7" ht="25.5">
      <c r="A1078" s="144"/>
      <c r="B1078" s="141"/>
      <c r="C1078" s="150"/>
      <c r="D1078" s="150"/>
      <c r="E1078" s="7" t="s">
        <v>19</v>
      </c>
      <c r="F1078" s="5" t="s">
        <v>175</v>
      </c>
      <c r="G1078" s="48">
        <v>694</v>
      </c>
    </row>
    <row r="1079" spans="1:7" ht="12.75">
      <c r="A1079" s="144"/>
      <c r="B1079" s="141"/>
      <c r="C1079" s="150"/>
      <c r="D1079" s="150"/>
      <c r="E1079" s="5" t="s">
        <v>71</v>
      </c>
      <c r="F1079" s="5" t="s">
        <v>175</v>
      </c>
      <c r="G1079" s="48">
        <v>5239</v>
      </c>
    </row>
    <row r="1080" spans="1:9" ht="13.5" thickBot="1">
      <c r="A1080" s="145"/>
      <c r="B1080" s="142"/>
      <c r="C1080" s="151"/>
      <c r="D1080" s="151"/>
      <c r="E1080" s="17" t="s">
        <v>138</v>
      </c>
      <c r="F1080" s="19"/>
      <c r="G1080" s="20">
        <f>SUM(G1068:G1079)</f>
        <v>77115</v>
      </c>
      <c r="H1080" s="3"/>
      <c r="I1080" s="3"/>
    </row>
    <row r="1081" spans="1:8" ht="12.75">
      <c r="A1081" s="25" t="s">
        <v>21</v>
      </c>
      <c r="B1081" s="26"/>
      <c r="C1081" s="95">
        <f>83691.12+385902.17</f>
        <v>469593.29</v>
      </c>
      <c r="D1081" s="95">
        <f>83691.12+357767.29</f>
        <v>441458.41</v>
      </c>
      <c r="E1081" s="96"/>
      <c r="F1081" s="96"/>
      <c r="G1081" s="97">
        <v>360538</v>
      </c>
      <c r="H1081" s="3"/>
    </row>
    <row r="1082" spans="1:7" ht="12.75">
      <c r="A1082" s="14" t="s">
        <v>22</v>
      </c>
      <c r="B1082" s="6"/>
      <c r="C1082" s="4">
        <v>92888.24</v>
      </c>
      <c r="D1082" s="4">
        <v>86143.11</v>
      </c>
      <c r="E1082" s="5"/>
      <c r="F1082" s="5"/>
      <c r="G1082" s="54">
        <f>C1082</f>
        <v>92888.24</v>
      </c>
    </row>
    <row r="1083" spans="1:7" ht="13.5" thickBot="1">
      <c r="A1083" s="16" t="s">
        <v>23</v>
      </c>
      <c r="B1083" s="17"/>
      <c r="C1083" s="98">
        <f>SUM(C1068:C1082)</f>
        <v>720656.7</v>
      </c>
      <c r="D1083" s="98">
        <f>SUM(D1068:D1082)</f>
        <v>676431.08</v>
      </c>
      <c r="E1083" s="99" t="s">
        <v>139</v>
      </c>
      <c r="F1083" s="100"/>
      <c r="G1083" s="101">
        <f>SUM(G1080:G1082)</f>
        <v>530541.24</v>
      </c>
    </row>
    <row r="1084" spans="1:7" ht="12.75">
      <c r="A1084" s="74" t="s">
        <v>270</v>
      </c>
      <c r="B1084" s="6"/>
      <c r="C1084" s="11" t="s">
        <v>272</v>
      </c>
      <c r="D1084" s="71" t="s">
        <v>273</v>
      </c>
      <c r="E1084" s="72"/>
      <c r="F1084" s="127" t="s">
        <v>271</v>
      </c>
      <c r="G1084" s="128"/>
    </row>
    <row r="1085" spans="1:7" ht="12.75">
      <c r="A1085" s="14" t="s">
        <v>274</v>
      </c>
      <c r="B1085" s="6"/>
      <c r="C1085" s="51">
        <v>835546.07</v>
      </c>
      <c r="D1085" s="51">
        <v>752626.99</v>
      </c>
      <c r="E1085" s="72"/>
      <c r="F1085" s="5"/>
      <c r="G1085" s="54">
        <f>D1085</f>
        <v>752626.99</v>
      </c>
    </row>
    <row r="1086" spans="1:7" ht="12.75">
      <c r="A1086" s="14" t="s">
        <v>275</v>
      </c>
      <c r="B1086" s="6"/>
      <c r="C1086" s="51">
        <v>276449.08</v>
      </c>
      <c r="D1086" s="51">
        <v>228342.91</v>
      </c>
      <c r="E1086" s="72"/>
      <c r="F1086" s="5"/>
      <c r="G1086" s="54">
        <f>D1086</f>
        <v>228342.91</v>
      </c>
    </row>
    <row r="1087" spans="1:7" ht="12.75">
      <c r="A1087" s="75" t="s">
        <v>276</v>
      </c>
      <c r="B1087" s="6"/>
      <c r="C1087" s="51">
        <v>850.21</v>
      </c>
      <c r="D1087" s="51">
        <v>783.12</v>
      </c>
      <c r="E1087" s="72"/>
      <c r="F1087" s="5"/>
      <c r="G1087" s="54">
        <f>D1087</f>
        <v>783.12</v>
      </c>
    </row>
    <row r="1088" spans="1:7" ht="13.5" thickBot="1">
      <c r="A1088" s="76" t="s">
        <v>278</v>
      </c>
      <c r="B1088" s="17"/>
      <c r="C1088" s="18">
        <f>SUM(C1085:C1087)</f>
        <v>1112845.3599999999</v>
      </c>
      <c r="D1088" s="18">
        <f>SUM(D1085:D1087)</f>
        <v>981753.02</v>
      </c>
      <c r="E1088" s="38"/>
      <c r="F1088" s="19"/>
      <c r="G1088" s="20">
        <f>SUM(G1085:G1087)</f>
        <v>981753.02</v>
      </c>
    </row>
    <row r="1089" spans="1:7" ht="12.75">
      <c r="A1089" s="21"/>
      <c r="B1089" s="57"/>
      <c r="C1089" s="58"/>
      <c r="D1089" s="58"/>
      <c r="E1089" s="59"/>
      <c r="F1089" s="21"/>
      <c r="G1089" s="58"/>
    </row>
    <row r="1090" spans="1:7" ht="12.75">
      <c r="A1090" s="21"/>
      <c r="B1090" s="57"/>
      <c r="C1090" s="58"/>
      <c r="D1090" s="58"/>
      <c r="E1090" s="59"/>
      <c r="F1090" s="21"/>
      <c r="G1090" s="58"/>
    </row>
    <row r="1091" spans="1:7" ht="12.75">
      <c r="A1091" s="21"/>
      <c r="B1091" s="57"/>
      <c r="C1091" s="58"/>
      <c r="D1091" s="58"/>
      <c r="E1091" s="59"/>
      <c r="F1091" s="21"/>
      <c r="G1091" s="58"/>
    </row>
    <row r="1092" spans="2:4" ht="12.75">
      <c r="B1092" s="3"/>
      <c r="C1092" s="3"/>
      <c r="D1092" s="3"/>
    </row>
    <row r="1093" spans="1:4" ht="12.75">
      <c r="A1093" s="8" t="s">
        <v>176</v>
      </c>
      <c r="B1093" s="12"/>
      <c r="C1093" s="3"/>
      <c r="D1093" s="3"/>
    </row>
    <row r="1094" spans="1:4" ht="12.75">
      <c r="A1094" t="s">
        <v>142</v>
      </c>
      <c r="B1094" s="56">
        <v>3492.84</v>
      </c>
      <c r="C1094" t="s">
        <v>262</v>
      </c>
      <c r="D1094" s="3"/>
    </row>
    <row r="1095" spans="1:4" ht="13.5" thickBot="1">
      <c r="A1095" t="s">
        <v>263</v>
      </c>
      <c r="B1095" s="56">
        <v>246.8</v>
      </c>
      <c r="C1095" t="s">
        <v>262</v>
      </c>
      <c r="D1095" s="3"/>
    </row>
    <row r="1096" spans="1:7" ht="12.75" customHeight="1">
      <c r="A1096" s="136" t="s">
        <v>12</v>
      </c>
      <c r="B1096" s="138" t="s">
        <v>137</v>
      </c>
      <c r="C1096" s="133" t="s">
        <v>268</v>
      </c>
      <c r="D1096" s="133" t="s">
        <v>269</v>
      </c>
      <c r="E1096" s="10" t="s">
        <v>0</v>
      </c>
      <c r="F1096" s="129" t="s">
        <v>9</v>
      </c>
      <c r="G1096" s="130"/>
    </row>
    <row r="1097" spans="1:7" ht="36" customHeight="1" thickBot="1">
      <c r="A1097" s="137"/>
      <c r="B1097" s="139"/>
      <c r="C1097" s="134"/>
      <c r="D1097" s="135"/>
      <c r="E1097" s="2"/>
      <c r="F1097" s="23" t="s">
        <v>10</v>
      </c>
      <c r="G1097" s="24" t="s">
        <v>11</v>
      </c>
    </row>
    <row r="1098" spans="1:7" ht="12.75">
      <c r="A1098" s="143" t="s">
        <v>14</v>
      </c>
      <c r="B1098" s="140">
        <v>143000</v>
      </c>
      <c r="C1098" s="149">
        <f>13001.4+183963.78</f>
        <v>196965.18</v>
      </c>
      <c r="D1098" s="149">
        <f>10834.5+158383.34</f>
        <v>169217.84</v>
      </c>
      <c r="E1098" s="46" t="s">
        <v>143</v>
      </c>
      <c r="F1098" s="30" t="s">
        <v>177</v>
      </c>
      <c r="G1098" s="80">
        <v>5988</v>
      </c>
    </row>
    <row r="1099" spans="1:7" ht="12.75">
      <c r="A1099" s="144"/>
      <c r="B1099" s="141"/>
      <c r="C1099" s="150"/>
      <c r="D1099" s="150"/>
      <c r="E1099" s="6" t="s">
        <v>5</v>
      </c>
      <c r="F1099" s="5" t="s">
        <v>60</v>
      </c>
      <c r="G1099" s="48">
        <v>9957</v>
      </c>
    </row>
    <row r="1100" spans="1:7" ht="38.25">
      <c r="A1100" s="144"/>
      <c r="B1100" s="141"/>
      <c r="C1100" s="150"/>
      <c r="D1100" s="150"/>
      <c r="E1100" s="9" t="s">
        <v>116</v>
      </c>
      <c r="F1100" s="5" t="s">
        <v>94</v>
      </c>
      <c r="G1100" s="48">
        <v>854</v>
      </c>
    </row>
    <row r="1101" spans="1:7" ht="12.75">
      <c r="A1101" s="144"/>
      <c r="B1101" s="141"/>
      <c r="C1101" s="150"/>
      <c r="D1101" s="150"/>
      <c r="E1101" s="9" t="s">
        <v>77</v>
      </c>
      <c r="F1101" s="5" t="s">
        <v>90</v>
      </c>
      <c r="G1101" s="48">
        <v>3995</v>
      </c>
    </row>
    <row r="1102" spans="1:7" ht="12.75">
      <c r="A1102" s="144"/>
      <c r="B1102" s="141"/>
      <c r="C1102" s="150"/>
      <c r="D1102" s="150"/>
      <c r="E1102" s="9" t="s">
        <v>340</v>
      </c>
      <c r="F1102" s="5" t="s">
        <v>102</v>
      </c>
      <c r="G1102" s="48">
        <v>1409</v>
      </c>
    </row>
    <row r="1103" spans="1:7" ht="12.75">
      <c r="A1103" s="144"/>
      <c r="B1103" s="141"/>
      <c r="C1103" s="150"/>
      <c r="D1103" s="150"/>
      <c r="E1103" s="9" t="s">
        <v>341</v>
      </c>
      <c r="F1103" s="5" t="s">
        <v>95</v>
      </c>
      <c r="G1103" s="48">
        <v>4396</v>
      </c>
    </row>
    <row r="1104" spans="1:7" ht="25.5">
      <c r="A1104" s="144"/>
      <c r="B1104" s="141"/>
      <c r="C1104" s="150"/>
      <c r="D1104" s="150"/>
      <c r="E1104" s="7" t="s">
        <v>19</v>
      </c>
      <c r="F1104" s="5" t="s">
        <v>289</v>
      </c>
      <c r="G1104" s="22">
        <v>4806</v>
      </c>
    </row>
    <row r="1105" spans="1:7" ht="12.75">
      <c r="A1105" s="144"/>
      <c r="B1105" s="141"/>
      <c r="C1105" s="150"/>
      <c r="D1105" s="150"/>
      <c r="E1105" s="5" t="s">
        <v>71</v>
      </c>
      <c r="F1105" s="5" t="s">
        <v>60</v>
      </c>
      <c r="G1105" s="22">
        <v>1940</v>
      </c>
    </row>
    <row r="1106" spans="1:9" ht="13.5" thickBot="1">
      <c r="A1106" s="145"/>
      <c r="B1106" s="142"/>
      <c r="C1106" s="151"/>
      <c r="D1106" s="151"/>
      <c r="E1106" s="17" t="s">
        <v>138</v>
      </c>
      <c r="F1106" s="19"/>
      <c r="G1106" s="101">
        <f>SUM(G1098:G1105)</f>
        <v>33345</v>
      </c>
      <c r="H1106" s="3"/>
      <c r="I1106" s="3"/>
    </row>
    <row r="1107" spans="1:8" ht="12.75">
      <c r="A1107" s="25" t="s">
        <v>21</v>
      </c>
      <c r="B1107" s="32"/>
      <c r="C1107" s="27">
        <f>36338.88+552035.1</f>
        <v>588373.98</v>
      </c>
      <c r="D1107" s="27">
        <f>36338.88+476324.64</f>
        <v>512663.52</v>
      </c>
      <c r="E1107" s="28"/>
      <c r="F1107" s="28"/>
      <c r="G1107" s="36">
        <v>583245</v>
      </c>
      <c r="H1107" s="3"/>
    </row>
    <row r="1108" spans="1:7" ht="12.75">
      <c r="A1108" s="14" t="s">
        <v>22</v>
      </c>
      <c r="B1108" s="6"/>
      <c r="C1108" s="32">
        <v>133257.91</v>
      </c>
      <c r="D1108" s="32">
        <v>113377.42</v>
      </c>
      <c r="E1108" s="5"/>
      <c r="F1108" s="5"/>
      <c r="G1108" s="54">
        <f>C1108</f>
        <v>133257.91</v>
      </c>
    </row>
    <row r="1109" spans="1:7" ht="13.5" thickBot="1">
      <c r="A1109" s="16" t="s">
        <v>23</v>
      </c>
      <c r="B1109" s="17"/>
      <c r="C1109" s="98">
        <f>SUM(C1098:C1108)</f>
        <v>918597.07</v>
      </c>
      <c r="D1109" s="98">
        <f>SUM(D1098:D1108)</f>
        <v>795258.78</v>
      </c>
      <c r="E1109" s="99" t="s">
        <v>139</v>
      </c>
      <c r="F1109" s="100"/>
      <c r="G1109" s="101">
        <f>SUM(G1106:G1108)</f>
        <v>749847.91</v>
      </c>
    </row>
    <row r="1110" spans="1:7" ht="12.75">
      <c r="A1110" s="74" t="s">
        <v>270</v>
      </c>
      <c r="B1110" s="6"/>
      <c r="C1110" s="11" t="s">
        <v>272</v>
      </c>
      <c r="D1110" s="71" t="s">
        <v>273</v>
      </c>
      <c r="E1110" s="72"/>
      <c r="F1110" s="127" t="s">
        <v>271</v>
      </c>
      <c r="G1110" s="128"/>
    </row>
    <row r="1111" spans="1:7" ht="12.75">
      <c r="A1111" s="14" t="s">
        <v>274</v>
      </c>
      <c r="B1111" s="6"/>
      <c r="C1111" s="51">
        <v>1185855.59</v>
      </c>
      <c r="D1111" s="51">
        <v>977627.51</v>
      </c>
      <c r="E1111" s="72"/>
      <c r="F1111" s="5"/>
      <c r="G1111" s="54">
        <f>D1111</f>
        <v>977627.51</v>
      </c>
    </row>
    <row r="1112" spans="1:7" ht="12.75">
      <c r="A1112" s="14" t="s">
        <v>275</v>
      </c>
      <c r="B1112" s="6"/>
      <c r="C1112" s="51">
        <v>567694.71</v>
      </c>
      <c r="D1112" s="51">
        <v>414824.67</v>
      </c>
      <c r="E1112" s="72"/>
      <c r="F1112" s="5"/>
      <c r="G1112" s="54">
        <f>D1112</f>
        <v>414824.67</v>
      </c>
    </row>
    <row r="1113" spans="1:7" ht="12.75">
      <c r="A1113" s="75" t="s">
        <v>276</v>
      </c>
      <c r="B1113" s="6"/>
      <c r="C1113" s="51">
        <v>5678.57</v>
      </c>
      <c r="D1113" s="51">
        <v>3100.34</v>
      </c>
      <c r="E1113" s="72"/>
      <c r="F1113" s="5"/>
      <c r="G1113" s="54">
        <f>D1113</f>
        <v>3100.34</v>
      </c>
    </row>
    <row r="1114" spans="1:7" ht="13.5" thickBot="1">
      <c r="A1114" s="76" t="s">
        <v>278</v>
      </c>
      <c r="B1114" s="17"/>
      <c r="C1114" s="18">
        <f>SUM(C1111:C1113)</f>
        <v>1759228.87</v>
      </c>
      <c r="D1114" s="18">
        <f>SUM(D1111:D1113)</f>
        <v>1395552.52</v>
      </c>
      <c r="E1114" s="38"/>
      <c r="F1114" s="19"/>
      <c r="G1114" s="20">
        <f>SUM(G1111:G1113)</f>
        <v>1395552.52</v>
      </c>
    </row>
    <row r="1115" spans="1:7" ht="12.75">
      <c r="A1115" s="21"/>
      <c r="B1115" s="57"/>
      <c r="C1115" s="58"/>
      <c r="D1115" s="58"/>
      <c r="E1115" s="59"/>
      <c r="F1115" s="21"/>
      <c r="G1115" s="58"/>
    </row>
    <row r="1116" spans="1:7" ht="12.75">
      <c r="A1116" s="21"/>
      <c r="B1116" s="57"/>
      <c r="C1116" s="58"/>
      <c r="D1116" s="58"/>
      <c r="E1116" s="59"/>
      <c r="F1116" s="21"/>
      <c r="G1116" s="58"/>
    </row>
    <row r="1117" spans="1:7" ht="12.75">
      <c r="A1117" s="21"/>
      <c r="B1117" s="57"/>
      <c r="C1117" s="58"/>
      <c r="D1117" s="58"/>
      <c r="E1117" s="59"/>
      <c r="F1117" s="21"/>
      <c r="G1117" s="58"/>
    </row>
    <row r="1118" spans="2:4" ht="12.75">
      <c r="B1118" s="3"/>
      <c r="C1118" s="3"/>
      <c r="D1118" s="3"/>
    </row>
    <row r="1119" spans="2:4" ht="12.75">
      <c r="B1119" s="3"/>
      <c r="C1119" s="3"/>
      <c r="D1119" s="3"/>
    </row>
    <row r="1120" spans="1:4" ht="12.75">
      <c r="A1120" s="8" t="s">
        <v>178</v>
      </c>
      <c r="B1120" s="12"/>
      <c r="C1120" s="3"/>
      <c r="D1120" s="3"/>
    </row>
    <row r="1121" spans="1:4" ht="13.5" thickBot="1">
      <c r="A1121" t="s">
        <v>142</v>
      </c>
      <c r="B1121" s="56">
        <v>50.35</v>
      </c>
      <c r="C1121" s="3" t="s">
        <v>262</v>
      </c>
      <c r="D1121" s="3"/>
    </row>
    <row r="1122" spans="1:7" ht="12.75" customHeight="1">
      <c r="A1122" s="136" t="s">
        <v>12</v>
      </c>
      <c r="B1122" s="138" t="s">
        <v>137</v>
      </c>
      <c r="C1122" s="133" t="s">
        <v>268</v>
      </c>
      <c r="D1122" s="133" t="s">
        <v>269</v>
      </c>
      <c r="E1122" s="10" t="s">
        <v>0</v>
      </c>
      <c r="F1122" s="129" t="s">
        <v>9</v>
      </c>
      <c r="G1122" s="130"/>
    </row>
    <row r="1123" spans="1:7" ht="27.75" customHeight="1" thickBot="1">
      <c r="A1123" s="137"/>
      <c r="B1123" s="139"/>
      <c r="C1123" s="134"/>
      <c r="D1123" s="135"/>
      <c r="E1123" s="2"/>
      <c r="F1123" s="23" t="s">
        <v>10</v>
      </c>
      <c r="G1123" s="24" t="s">
        <v>11</v>
      </c>
    </row>
    <row r="1124" spans="1:7" ht="12.75">
      <c r="A1124" s="143" t="s">
        <v>14</v>
      </c>
      <c r="B1124" s="140"/>
      <c r="C1124" s="149">
        <v>2476.53</v>
      </c>
      <c r="D1124" s="149">
        <v>2639.89</v>
      </c>
      <c r="E1124" s="35" t="s">
        <v>31</v>
      </c>
      <c r="F1124" s="30" t="s">
        <v>37</v>
      </c>
      <c r="G1124" s="31">
        <v>1953</v>
      </c>
    </row>
    <row r="1125" spans="1:7" ht="13.5" thickBot="1">
      <c r="A1125" s="145"/>
      <c r="B1125" s="142"/>
      <c r="C1125" s="151"/>
      <c r="D1125" s="151"/>
      <c r="E1125" s="17" t="s">
        <v>138</v>
      </c>
      <c r="F1125" s="19"/>
      <c r="G1125" s="20">
        <f>SUM(G1124:G1124)</f>
        <v>1953</v>
      </c>
    </row>
    <row r="1126" spans="1:7" ht="12.75">
      <c r="A1126" s="25" t="s">
        <v>21</v>
      </c>
      <c r="B1126" s="26"/>
      <c r="C1126" s="27">
        <v>7457.58</v>
      </c>
      <c r="D1126" s="27">
        <v>7949.79</v>
      </c>
      <c r="E1126" s="28"/>
      <c r="F1126" s="28"/>
      <c r="G1126" s="36">
        <v>5224</v>
      </c>
    </row>
    <row r="1127" spans="1:7" ht="12.75">
      <c r="A1127" s="14" t="s">
        <v>22</v>
      </c>
      <c r="B1127" s="6"/>
      <c r="C1127" s="4">
        <v>1793.82</v>
      </c>
      <c r="D1127" s="4">
        <v>1912.26</v>
      </c>
      <c r="E1127" s="5"/>
      <c r="F1127" s="5"/>
      <c r="G1127" s="54">
        <f>C1127</f>
        <v>1793.82</v>
      </c>
    </row>
    <row r="1128" spans="1:7" ht="13.5" thickBot="1">
      <c r="A1128" s="16" t="s">
        <v>23</v>
      </c>
      <c r="B1128" s="17"/>
      <c r="C1128" s="18">
        <f>SUM(C1124:C1127)</f>
        <v>11727.93</v>
      </c>
      <c r="D1128" s="18">
        <f>SUM(D1124:D1127)</f>
        <v>12501.94</v>
      </c>
      <c r="E1128" s="38" t="s">
        <v>139</v>
      </c>
      <c r="F1128" s="19"/>
      <c r="G1128" s="20">
        <f>SUM(G1125:G1127)</f>
        <v>8970.82</v>
      </c>
    </row>
    <row r="1129" spans="1:7" ht="12.75">
      <c r="A1129" s="74" t="s">
        <v>270</v>
      </c>
      <c r="B1129" s="6"/>
      <c r="C1129" s="11" t="s">
        <v>272</v>
      </c>
      <c r="D1129" s="71" t="s">
        <v>273</v>
      </c>
      <c r="E1129" s="72"/>
      <c r="F1129" s="127" t="s">
        <v>271</v>
      </c>
      <c r="G1129" s="128"/>
    </row>
    <row r="1130" spans="1:7" ht="12.75">
      <c r="A1130" s="14" t="s">
        <v>274</v>
      </c>
      <c r="B1130" s="6"/>
      <c r="C1130" s="51">
        <v>16820.5</v>
      </c>
      <c r="D1130" s="51">
        <v>17832.57</v>
      </c>
      <c r="E1130" s="72"/>
      <c r="F1130" s="5"/>
      <c r="G1130" s="54">
        <f>D1130</f>
        <v>17832.57</v>
      </c>
    </row>
    <row r="1131" spans="1:7" ht="12.75">
      <c r="A1131" s="14" t="s">
        <v>275</v>
      </c>
      <c r="B1131" s="6"/>
      <c r="C1131" s="51">
        <v>6246.75</v>
      </c>
      <c r="D1131" s="51">
        <v>6910.18</v>
      </c>
      <c r="E1131" s="72"/>
      <c r="F1131" s="5"/>
      <c r="G1131" s="54">
        <f>D1131</f>
        <v>6910.18</v>
      </c>
    </row>
    <row r="1132" spans="1:7" ht="12.75">
      <c r="A1132" s="75" t="s">
        <v>276</v>
      </c>
      <c r="B1132" s="6"/>
      <c r="C1132" s="51">
        <v>157.725</v>
      </c>
      <c r="D1132" s="51">
        <v>118.29</v>
      </c>
      <c r="E1132" s="72"/>
      <c r="F1132" s="5"/>
      <c r="G1132" s="54">
        <f>D1132</f>
        <v>118.29</v>
      </c>
    </row>
    <row r="1133" spans="1:7" ht="13.5" thickBot="1">
      <c r="A1133" s="76" t="s">
        <v>278</v>
      </c>
      <c r="B1133" s="17"/>
      <c r="C1133" s="18">
        <f>SUM(C1130:C1132)</f>
        <v>23224.975</v>
      </c>
      <c r="D1133" s="18">
        <f>SUM(D1130:D1132)</f>
        <v>24861.04</v>
      </c>
      <c r="E1133" s="38"/>
      <c r="F1133" s="19"/>
      <c r="G1133" s="20">
        <f>SUM(G1130:G1132)</f>
        <v>24861.04</v>
      </c>
    </row>
    <row r="1134" spans="1:7" ht="12.75">
      <c r="A1134" s="21"/>
      <c r="B1134" s="57"/>
      <c r="C1134" s="58"/>
      <c r="D1134" s="58"/>
      <c r="E1134" s="59"/>
      <c r="F1134" s="21"/>
      <c r="G1134" s="58"/>
    </row>
    <row r="1135" spans="1:7" ht="12.75">
      <c r="A1135" s="21"/>
      <c r="B1135" s="57"/>
      <c r="C1135" s="58"/>
      <c r="D1135" s="58"/>
      <c r="E1135" s="59"/>
      <c r="F1135" s="21"/>
      <c r="G1135" s="58"/>
    </row>
    <row r="1136" spans="1:7" ht="12.75">
      <c r="A1136" s="21"/>
      <c r="B1136" s="57"/>
      <c r="C1136" s="58"/>
      <c r="D1136" s="58"/>
      <c r="E1136" s="59"/>
      <c r="F1136" s="21"/>
      <c r="G1136" s="58"/>
    </row>
    <row r="1137" spans="1:7" ht="12.75">
      <c r="A1137" s="21"/>
      <c r="B1137" s="57"/>
      <c r="C1137" s="58"/>
      <c r="D1137" s="58"/>
      <c r="E1137" s="59"/>
      <c r="F1137" s="21"/>
      <c r="G1137" s="58"/>
    </row>
    <row r="1138" spans="1:7" ht="12.75">
      <c r="A1138" s="21"/>
      <c r="B1138" s="57"/>
      <c r="C1138" s="58"/>
      <c r="D1138" s="58"/>
      <c r="E1138" s="59"/>
      <c r="F1138" s="21"/>
      <c r="G1138" s="58"/>
    </row>
    <row r="1139" spans="1:7" ht="12.75">
      <c r="A1139" s="21"/>
      <c r="B1139" s="57"/>
      <c r="C1139" s="58"/>
      <c r="D1139" s="58"/>
      <c r="E1139" s="59"/>
      <c r="F1139" s="21"/>
      <c r="G1139" s="58"/>
    </row>
    <row r="1140" spans="1:7" ht="12.75">
      <c r="A1140" s="21"/>
      <c r="B1140" s="57"/>
      <c r="C1140" s="58"/>
      <c r="D1140" s="58"/>
      <c r="E1140" s="59"/>
      <c r="F1140" s="21"/>
      <c r="G1140" s="58"/>
    </row>
    <row r="1141" spans="2:4" ht="12.75">
      <c r="B1141" s="3"/>
      <c r="C1141" s="3"/>
      <c r="D1141" s="3"/>
    </row>
    <row r="1142" spans="1:4" ht="12.75">
      <c r="A1142" s="8" t="s">
        <v>179</v>
      </c>
      <c r="B1142" s="12"/>
      <c r="C1142" s="3"/>
      <c r="D1142" s="3"/>
    </row>
    <row r="1143" spans="1:4" ht="13.5" thickBot="1">
      <c r="A1143" t="s">
        <v>142</v>
      </c>
      <c r="B1143" s="56">
        <v>81.49</v>
      </c>
      <c r="C1143" s="3" t="s">
        <v>262</v>
      </c>
      <c r="D1143" s="3"/>
    </row>
    <row r="1144" spans="1:7" ht="12.75" customHeight="1">
      <c r="A1144" s="136" t="s">
        <v>12</v>
      </c>
      <c r="B1144" s="138" t="s">
        <v>137</v>
      </c>
      <c r="C1144" s="133" t="s">
        <v>268</v>
      </c>
      <c r="D1144" s="133" t="s">
        <v>269</v>
      </c>
      <c r="E1144" s="10" t="s">
        <v>0</v>
      </c>
      <c r="F1144" s="129" t="s">
        <v>9</v>
      </c>
      <c r="G1144" s="130"/>
    </row>
    <row r="1145" spans="1:7" ht="27.75" customHeight="1" thickBot="1">
      <c r="A1145" s="137"/>
      <c r="B1145" s="139"/>
      <c r="C1145" s="134"/>
      <c r="D1145" s="135"/>
      <c r="E1145" s="2"/>
      <c r="F1145" s="23" t="s">
        <v>10</v>
      </c>
      <c r="G1145" s="24" t="s">
        <v>11</v>
      </c>
    </row>
    <row r="1146" spans="1:7" ht="12.75">
      <c r="A1146" s="143" t="s">
        <v>14</v>
      </c>
      <c r="B1146" s="140"/>
      <c r="C1146" s="149">
        <v>4292.88</v>
      </c>
      <c r="D1146" s="149">
        <v>4435.17</v>
      </c>
      <c r="E1146" s="35" t="s">
        <v>77</v>
      </c>
      <c r="F1146" s="30" t="s">
        <v>180</v>
      </c>
      <c r="G1146" s="31">
        <v>15338</v>
      </c>
    </row>
    <row r="1147" spans="1:7" ht="12.75">
      <c r="A1147" s="144"/>
      <c r="B1147" s="141"/>
      <c r="C1147" s="150"/>
      <c r="D1147" s="150"/>
      <c r="E1147" s="5" t="s">
        <v>17</v>
      </c>
      <c r="F1147" s="5" t="s">
        <v>94</v>
      </c>
      <c r="G1147" s="22">
        <v>1002</v>
      </c>
    </row>
    <row r="1148" spans="1:7" ht="13.5" thickBot="1">
      <c r="A1148" s="145"/>
      <c r="B1148" s="142"/>
      <c r="C1148" s="151"/>
      <c r="D1148" s="151"/>
      <c r="E1148" s="17" t="s">
        <v>138</v>
      </c>
      <c r="F1148" s="19"/>
      <c r="G1148" s="20">
        <f>SUM(G1146:G1147)</f>
        <v>16340</v>
      </c>
    </row>
    <row r="1149" spans="1:7" ht="12.75">
      <c r="A1149" s="25" t="s">
        <v>21</v>
      </c>
      <c r="B1149" s="26"/>
      <c r="C1149" s="27">
        <v>12927.48</v>
      </c>
      <c r="D1149" s="27">
        <v>13356.32</v>
      </c>
      <c r="E1149" s="28"/>
      <c r="F1149" s="28"/>
      <c r="G1149" s="36">
        <v>4860</v>
      </c>
    </row>
    <row r="1150" spans="1:7" ht="12.75">
      <c r="A1150" s="14" t="s">
        <v>22</v>
      </c>
      <c r="B1150" s="6"/>
      <c r="C1150" s="4">
        <v>3109.68</v>
      </c>
      <c r="D1150" s="4">
        <v>3212.88</v>
      </c>
      <c r="E1150" s="5"/>
      <c r="F1150" s="5"/>
      <c r="G1150" s="54">
        <f>C1150</f>
        <v>3109.68</v>
      </c>
    </row>
    <row r="1151" spans="1:7" ht="13.5" thickBot="1">
      <c r="A1151" s="16" t="s">
        <v>23</v>
      </c>
      <c r="B1151" s="17"/>
      <c r="C1151" s="18">
        <f>SUM(C1146:C1150)</f>
        <v>20330.04</v>
      </c>
      <c r="D1151" s="18">
        <f>SUM(D1146:D1150)</f>
        <v>21004.37</v>
      </c>
      <c r="E1151" s="38" t="s">
        <v>139</v>
      </c>
      <c r="F1151" s="19"/>
      <c r="G1151" s="20">
        <f>SUM(G1148:G1150)</f>
        <v>24309.68</v>
      </c>
    </row>
    <row r="1152" spans="1:7" ht="12.75">
      <c r="A1152" s="74" t="s">
        <v>270</v>
      </c>
      <c r="B1152" s="6"/>
      <c r="C1152" s="11" t="s">
        <v>272</v>
      </c>
      <c r="D1152" s="71" t="s">
        <v>273</v>
      </c>
      <c r="E1152" s="72"/>
      <c r="F1152" s="127" t="s">
        <v>271</v>
      </c>
      <c r="G1152" s="128"/>
    </row>
    <row r="1153" spans="1:7" ht="12.75">
      <c r="A1153" s="14" t="s">
        <v>274</v>
      </c>
      <c r="B1153" s="6"/>
      <c r="C1153" s="51">
        <v>29151.6</v>
      </c>
      <c r="D1153" s="51">
        <v>29962.8</v>
      </c>
      <c r="E1153" s="72"/>
      <c r="F1153" s="5"/>
      <c r="G1153" s="54">
        <f>D1153</f>
        <v>29962.8</v>
      </c>
    </row>
    <row r="1154" spans="1:7" ht="12.75">
      <c r="A1154" s="14" t="s">
        <v>275</v>
      </c>
      <c r="B1154" s="6"/>
      <c r="C1154" s="51">
        <v>4718.37</v>
      </c>
      <c r="D1154" s="51">
        <v>4604.6</v>
      </c>
      <c r="E1154" s="72"/>
      <c r="F1154" s="5"/>
      <c r="G1154" s="54">
        <f>D1154</f>
        <v>4604.6</v>
      </c>
    </row>
    <row r="1155" spans="1:7" ht="12.75">
      <c r="A1155" s="75" t="s">
        <v>276</v>
      </c>
      <c r="B1155" s="6"/>
      <c r="C1155" s="51">
        <v>39.4</v>
      </c>
      <c r="D1155" s="51">
        <v>29.55</v>
      </c>
      <c r="E1155" s="72"/>
      <c r="F1155" s="5"/>
      <c r="G1155" s="54">
        <f>D1155</f>
        <v>29.55</v>
      </c>
    </row>
    <row r="1156" spans="1:7" ht="13.5" thickBot="1">
      <c r="A1156" s="76" t="s">
        <v>278</v>
      </c>
      <c r="B1156" s="17"/>
      <c r="C1156" s="18">
        <f>SUM(C1153:C1155)</f>
        <v>33909.37</v>
      </c>
      <c r="D1156" s="18">
        <f>SUM(D1153:D1155)</f>
        <v>34596.950000000004</v>
      </c>
      <c r="E1156" s="38"/>
      <c r="F1156" s="19"/>
      <c r="G1156" s="20">
        <f>SUM(G1153:G1155)</f>
        <v>34596.950000000004</v>
      </c>
    </row>
    <row r="1157" spans="1:7" ht="12.75">
      <c r="A1157" s="21"/>
      <c r="B1157" s="57"/>
      <c r="C1157" s="58"/>
      <c r="D1157" s="58"/>
      <c r="E1157" s="59"/>
      <c r="F1157" s="21"/>
      <c r="G1157" s="58"/>
    </row>
    <row r="1158" spans="1:7" ht="12.75">
      <c r="A1158" s="21"/>
      <c r="B1158" s="57"/>
      <c r="C1158" s="58"/>
      <c r="D1158" s="58"/>
      <c r="E1158" s="59"/>
      <c r="F1158" s="21"/>
      <c r="G1158" s="58"/>
    </row>
    <row r="1159" spans="1:7" ht="12.75">
      <c r="A1159" s="21"/>
      <c r="B1159" s="57"/>
      <c r="C1159" s="58"/>
      <c r="D1159" s="58"/>
      <c r="E1159" s="59"/>
      <c r="F1159" s="21"/>
      <c r="G1159" s="58"/>
    </row>
    <row r="1160" spans="1:7" ht="12.75">
      <c r="A1160" s="21"/>
      <c r="B1160" s="57"/>
      <c r="C1160" s="58"/>
      <c r="D1160" s="58"/>
      <c r="E1160" s="59"/>
      <c r="F1160" s="21"/>
      <c r="G1160" s="58"/>
    </row>
    <row r="1161" spans="1:7" ht="12.75">
      <c r="A1161" s="21"/>
      <c r="B1161" s="57"/>
      <c r="C1161" s="58"/>
      <c r="D1161" s="58"/>
      <c r="E1161" s="59"/>
      <c r="F1161" s="21"/>
      <c r="G1161" s="58"/>
    </row>
    <row r="1162" spans="1:7" ht="12.75">
      <c r="A1162" s="21"/>
      <c r="B1162" s="57"/>
      <c r="C1162" s="58"/>
      <c r="D1162" s="58"/>
      <c r="E1162" s="59"/>
      <c r="F1162" s="21"/>
      <c r="G1162" s="58"/>
    </row>
    <row r="1163" spans="2:4" ht="12.75">
      <c r="B1163" s="3"/>
      <c r="C1163" s="3"/>
      <c r="D1163" s="3"/>
    </row>
    <row r="1164" spans="2:4" ht="12.75">
      <c r="B1164" s="3"/>
      <c r="C1164" s="3"/>
      <c r="D1164" s="3"/>
    </row>
    <row r="1165" spans="1:4" ht="12.75">
      <c r="A1165" s="8" t="s">
        <v>181</v>
      </c>
      <c r="B1165" s="12"/>
      <c r="C1165" s="3"/>
      <c r="D1165" s="3"/>
    </row>
    <row r="1166" spans="1:3" ht="13.5" thickBot="1">
      <c r="A1166" t="s">
        <v>142</v>
      </c>
      <c r="B1166" s="56">
        <v>98</v>
      </c>
      <c r="C1166" t="s">
        <v>262</v>
      </c>
    </row>
    <row r="1167" spans="1:7" ht="12.75" customHeight="1">
      <c r="A1167" s="136" t="s">
        <v>12</v>
      </c>
      <c r="B1167" s="133" t="s">
        <v>137</v>
      </c>
      <c r="C1167" s="133" t="s">
        <v>268</v>
      </c>
      <c r="D1167" s="133" t="s">
        <v>269</v>
      </c>
      <c r="E1167" s="159" t="s">
        <v>0</v>
      </c>
      <c r="F1167" s="129" t="s">
        <v>9</v>
      </c>
      <c r="G1167" s="130"/>
    </row>
    <row r="1168" spans="1:7" ht="37.5" customHeight="1" thickBot="1">
      <c r="A1168" s="163"/>
      <c r="B1168" s="177"/>
      <c r="C1168" s="134"/>
      <c r="D1168" s="135"/>
      <c r="E1168" s="176"/>
      <c r="F1168" s="5" t="s">
        <v>10</v>
      </c>
      <c r="G1168" s="13" t="s">
        <v>11</v>
      </c>
    </row>
    <row r="1169" spans="1:7" ht="13.5" thickBot="1">
      <c r="A1169" s="16" t="s">
        <v>14</v>
      </c>
      <c r="B1169" s="17"/>
      <c r="C1169" s="34">
        <v>5162.64</v>
      </c>
      <c r="D1169" s="34">
        <v>4924.22</v>
      </c>
      <c r="E1169" s="17"/>
      <c r="F1169" s="19"/>
      <c r="G1169" s="20">
        <v>0</v>
      </c>
    </row>
    <row r="1170" spans="1:7" ht="12.75">
      <c r="A1170" s="25" t="s">
        <v>21</v>
      </c>
      <c r="B1170" s="26"/>
      <c r="C1170" s="27">
        <v>15546.72</v>
      </c>
      <c r="D1170" s="27">
        <v>14829.01</v>
      </c>
      <c r="E1170" s="28"/>
      <c r="F1170" s="28"/>
      <c r="G1170" s="36">
        <v>5755</v>
      </c>
    </row>
    <row r="1171" spans="1:7" ht="12.75">
      <c r="A1171" s="14" t="s">
        <v>22</v>
      </c>
      <c r="B1171" s="6"/>
      <c r="C1171" s="4">
        <v>3739.68</v>
      </c>
      <c r="D1171" s="4">
        <v>3567.08</v>
      </c>
      <c r="E1171" s="5"/>
      <c r="F1171" s="5"/>
      <c r="G1171" s="54">
        <f>C1171</f>
        <v>3739.68</v>
      </c>
    </row>
    <row r="1172" spans="1:7" ht="13.5" thickBot="1">
      <c r="A1172" s="16" t="s">
        <v>23</v>
      </c>
      <c r="B1172" s="17"/>
      <c r="C1172" s="18">
        <f>C1169+C1170+C1171</f>
        <v>24449.04</v>
      </c>
      <c r="D1172" s="18">
        <f>D1169+D1170+D1171</f>
        <v>23320.309999999998</v>
      </c>
      <c r="E1172" s="19"/>
      <c r="F1172" s="19"/>
      <c r="G1172" s="20">
        <f>SUM(G1170:G1171)</f>
        <v>9494.68</v>
      </c>
    </row>
    <row r="1173" spans="1:7" ht="12.75">
      <c r="A1173" s="74" t="s">
        <v>270</v>
      </c>
      <c r="B1173" s="6"/>
      <c r="C1173" s="11" t="s">
        <v>272</v>
      </c>
      <c r="D1173" s="71" t="s">
        <v>273</v>
      </c>
      <c r="E1173" s="72"/>
      <c r="F1173" s="127" t="s">
        <v>271</v>
      </c>
      <c r="G1173" s="128"/>
    </row>
    <row r="1174" spans="1:7" ht="12.75">
      <c r="A1174" s="14" t="s">
        <v>274</v>
      </c>
      <c r="B1174" s="6"/>
      <c r="C1174" s="51">
        <v>35057.76</v>
      </c>
      <c r="D1174" s="51">
        <v>33169.45</v>
      </c>
      <c r="E1174" s="72"/>
      <c r="F1174" s="5"/>
      <c r="G1174" s="54">
        <f>D1174</f>
        <v>33169.45</v>
      </c>
    </row>
    <row r="1175" spans="1:7" ht="12.75">
      <c r="A1175" s="14" t="s">
        <v>275</v>
      </c>
      <c r="B1175" s="6"/>
      <c r="C1175" s="51">
        <v>18873.52</v>
      </c>
      <c r="D1175" s="51">
        <v>17408.46</v>
      </c>
      <c r="E1175" s="72"/>
      <c r="F1175" s="5"/>
      <c r="G1175" s="54">
        <f>D1175</f>
        <v>17408.46</v>
      </c>
    </row>
    <row r="1176" spans="1:7" ht="12.75">
      <c r="A1176" s="75" t="s">
        <v>276</v>
      </c>
      <c r="B1176" s="6"/>
      <c r="C1176" s="51">
        <v>157.76</v>
      </c>
      <c r="D1176" s="51">
        <v>98.71</v>
      </c>
      <c r="E1176" s="72"/>
      <c r="F1176" s="5"/>
      <c r="G1176" s="54">
        <f>D1176</f>
        <v>98.71</v>
      </c>
    </row>
    <row r="1177" spans="1:7" ht="13.5" thickBot="1">
      <c r="A1177" s="76" t="s">
        <v>278</v>
      </c>
      <c r="B1177" s="17"/>
      <c r="C1177" s="18">
        <f>SUM(C1174:C1176)</f>
        <v>54089.04</v>
      </c>
      <c r="D1177" s="18">
        <f>SUM(D1174:D1176)</f>
        <v>50676.619999999995</v>
      </c>
      <c r="E1177" s="38"/>
      <c r="F1177" s="19"/>
      <c r="G1177" s="20">
        <f>SUM(G1174:G1176)</f>
        <v>50676.619999999995</v>
      </c>
    </row>
    <row r="1178" spans="1:7" ht="12.75">
      <c r="A1178" s="21"/>
      <c r="B1178" s="57"/>
      <c r="C1178" s="58"/>
      <c r="D1178" s="58"/>
      <c r="E1178" s="21"/>
      <c r="F1178" s="21"/>
      <c r="G1178" s="58"/>
    </row>
    <row r="1179" spans="1:7" ht="12.75">
      <c r="A1179" s="21"/>
      <c r="B1179" s="57"/>
      <c r="C1179" s="58"/>
      <c r="D1179" s="58"/>
      <c r="E1179" s="21"/>
      <c r="F1179" s="21"/>
      <c r="G1179" s="58"/>
    </row>
    <row r="1180" spans="2:4" ht="12.75">
      <c r="B1180" s="3"/>
      <c r="C1180" s="3"/>
      <c r="D1180" s="3"/>
    </row>
    <row r="1181" spans="2:4" ht="12.75">
      <c r="B1181" s="3"/>
      <c r="C1181" s="3"/>
      <c r="D1181" s="3"/>
    </row>
    <row r="1182" spans="1:4" ht="12.75">
      <c r="A1182" s="8" t="s">
        <v>182</v>
      </c>
      <c r="B1182" s="12"/>
      <c r="C1182" s="3"/>
      <c r="D1182" s="3"/>
    </row>
    <row r="1183" spans="1:4" ht="12.75">
      <c r="A1183" t="s">
        <v>142</v>
      </c>
      <c r="B1183" s="56">
        <v>9089.4</v>
      </c>
      <c r="C1183" s="3" t="s">
        <v>262</v>
      </c>
      <c r="D1183" s="3"/>
    </row>
    <row r="1184" spans="1:4" ht="13.5" thickBot="1">
      <c r="A1184" t="s">
        <v>263</v>
      </c>
      <c r="B1184" s="56">
        <v>2913.83</v>
      </c>
      <c r="C1184" s="3" t="s">
        <v>262</v>
      </c>
      <c r="D1184" s="3"/>
    </row>
    <row r="1185" spans="1:7" ht="12.75" customHeight="1">
      <c r="A1185" s="136" t="s">
        <v>12</v>
      </c>
      <c r="B1185" s="138" t="s">
        <v>137</v>
      </c>
      <c r="C1185" s="133" t="s">
        <v>268</v>
      </c>
      <c r="D1185" s="133" t="s">
        <v>269</v>
      </c>
      <c r="E1185" s="10" t="s">
        <v>0</v>
      </c>
      <c r="F1185" s="129" t="s">
        <v>9</v>
      </c>
      <c r="G1185" s="130"/>
    </row>
    <row r="1186" spans="1:7" ht="44.25" customHeight="1" thickBot="1">
      <c r="A1186" s="137"/>
      <c r="B1186" s="139"/>
      <c r="C1186" s="134"/>
      <c r="D1186" s="135"/>
      <c r="E1186" s="2"/>
      <c r="F1186" s="23" t="s">
        <v>10</v>
      </c>
      <c r="G1186" s="24" t="s">
        <v>11</v>
      </c>
    </row>
    <row r="1187" spans="1:7" ht="12.75">
      <c r="A1187" s="143" t="s">
        <v>14</v>
      </c>
      <c r="B1187" s="140">
        <v>369450</v>
      </c>
      <c r="C1187" s="149">
        <f>132893.76+478806.38</f>
        <v>611700.14</v>
      </c>
      <c r="D1187" s="149">
        <f>133979.82+461921.63</f>
        <v>595901.45</v>
      </c>
      <c r="E1187" s="46" t="s">
        <v>143</v>
      </c>
      <c r="F1187" s="30" t="s">
        <v>183</v>
      </c>
      <c r="G1187" s="80">
        <v>23885</v>
      </c>
    </row>
    <row r="1188" spans="1:7" ht="12.75">
      <c r="A1188" s="144"/>
      <c r="B1188" s="141"/>
      <c r="C1188" s="150"/>
      <c r="D1188" s="150"/>
      <c r="E1188" s="6" t="s">
        <v>133</v>
      </c>
      <c r="F1188" s="5" t="s">
        <v>342</v>
      </c>
      <c r="G1188" s="48">
        <v>184504</v>
      </c>
    </row>
    <row r="1189" spans="1:7" ht="12.75">
      <c r="A1189" s="144"/>
      <c r="B1189" s="141"/>
      <c r="C1189" s="150"/>
      <c r="D1189" s="150"/>
      <c r="E1189" s="6" t="s">
        <v>7</v>
      </c>
      <c r="F1189" s="5" t="s">
        <v>94</v>
      </c>
      <c r="G1189" s="48">
        <v>3763</v>
      </c>
    </row>
    <row r="1190" spans="1:7" ht="12.75">
      <c r="A1190" s="144"/>
      <c r="B1190" s="141"/>
      <c r="C1190" s="150"/>
      <c r="D1190" s="150"/>
      <c r="E1190" s="6" t="s">
        <v>5</v>
      </c>
      <c r="F1190" s="5" t="s">
        <v>102</v>
      </c>
      <c r="G1190" s="48">
        <v>12320</v>
      </c>
    </row>
    <row r="1191" spans="1:7" ht="25.5">
      <c r="A1191" s="144"/>
      <c r="B1191" s="141"/>
      <c r="C1191" s="150"/>
      <c r="D1191" s="150"/>
      <c r="E1191" s="11" t="s">
        <v>88</v>
      </c>
      <c r="F1191" s="5" t="s">
        <v>94</v>
      </c>
      <c r="G1191" s="48">
        <f>8281+8531</f>
        <v>16812</v>
      </c>
    </row>
    <row r="1192" spans="1:7" ht="25.5">
      <c r="A1192" s="144"/>
      <c r="B1192" s="141"/>
      <c r="C1192" s="150"/>
      <c r="D1192" s="150"/>
      <c r="E1192" s="9" t="s">
        <v>125</v>
      </c>
      <c r="F1192" s="5" t="s">
        <v>101</v>
      </c>
      <c r="G1192" s="48">
        <v>200974</v>
      </c>
    </row>
    <row r="1193" spans="1:7" ht="38.25">
      <c r="A1193" s="144"/>
      <c r="B1193" s="141"/>
      <c r="C1193" s="150"/>
      <c r="D1193" s="150"/>
      <c r="E1193" s="9" t="s">
        <v>184</v>
      </c>
      <c r="F1193" s="5" t="s">
        <v>185</v>
      </c>
      <c r="G1193" s="48">
        <v>1010</v>
      </c>
    </row>
    <row r="1194" spans="1:7" ht="12.75">
      <c r="A1194" s="144"/>
      <c r="B1194" s="141"/>
      <c r="C1194" s="150"/>
      <c r="D1194" s="150"/>
      <c r="E1194" s="9" t="s">
        <v>59</v>
      </c>
      <c r="F1194" s="5" t="s">
        <v>49</v>
      </c>
      <c r="G1194" s="48">
        <v>2433</v>
      </c>
    </row>
    <row r="1195" spans="1:7" ht="12.75">
      <c r="A1195" s="144"/>
      <c r="B1195" s="141"/>
      <c r="C1195" s="150"/>
      <c r="D1195" s="150"/>
      <c r="E1195" s="9" t="s">
        <v>77</v>
      </c>
      <c r="F1195" s="5" t="s">
        <v>100</v>
      </c>
      <c r="G1195" s="48">
        <v>17265</v>
      </c>
    </row>
    <row r="1196" spans="1:7" ht="12.75">
      <c r="A1196" s="144"/>
      <c r="B1196" s="141"/>
      <c r="C1196" s="150"/>
      <c r="D1196" s="150"/>
      <c r="E1196" s="9" t="s">
        <v>31</v>
      </c>
      <c r="F1196" s="5" t="s">
        <v>343</v>
      </c>
      <c r="G1196" s="48">
        <v>25395</v>
      </c>
    </row>
    <row r="1197" spans="1:7" ht="12.75">
      <c r="A1197" s="144"/>
      <c r="B1197" s="141"/>
      <c r="C1197" s="150"/>
      <c r="D1197" s="150"/>
      <c r="E1197" s="9" t="s">
        <v>99</v>
      </c>
      <c r="F1197" s="5" t="s">
        <v>344</v>
      </c>
      <c r="G1197" s="48">
        <v>7357</v>
      </c>
    </row>
    <row r="1198" spans="1:7" ht="12.75">
      <c r="A1198" s="144"/>
      <c r="B1198" s="141"/>
      <c r="C1198" s="150"/>
      <c r="D1198" s="150"/>
      <c r="E1198" s="5" t="s">
        <v>17</v>
      </c>
      <c r="F1198" s="5" t="s">
        <v>159</v>
      </c>
      <c r="G1198" s="48">
        <v>4986</v>
      </c>
    </row>
    <row r="1199" spans="1:7" ht="12.75">
      <c r="A1199" s="144"/>
      <c r="B1199" s="141"/>
      <c r="C1199" s="150"/>
      <c r="D1199" s="150"/>
      <c r="E1199" s="5" t="s">
        <v>110</v>
      </c>
      <c r="F1199" s="5" t="s">
        <v>345</v>
      </c>
      <c r="G1199" s="48">
        <v>4307</v>
      </c>
    </row>
    <row r="1200" spans="1:7" ht="25.5">
      <c r="A1200" s="144"/>
      <c r="B1200" s="141"/>
      <c r="C1200" s="150"/>
      <c r="D1200" s="150"/>
      <c r="E1200" s="7" t="s">
        <v>19</v>
      </c>
      <c r="F1200" s="5" t="s">
        <v>113</v>
      </c>
      <c r="G1200" s="48">
        <v>3581</v>
      </c>
    </row>
    <row r="1201" spans="1:7" ht="12.75">
      <c r="A1201" s="144"/>
      <c r="B1201" s="141"/>
      <c r="C1201" s="150"/>
      <c r="D1201" s="150"/>
      <c r="E1201" s="5" t="s">
        <v>71</v>
      </c>
      <c r="F1201" s="5" t="s">
        <v>113</v>
      </c>
      <c r="G1201" s="48">
        <v>14802</v>
      </c>
    </row>
    <row r="1202" spans="1:7" ht="12.75">
      <c r="A1202" s="144"/>
      <c r="B1202" s="141"/>
      <c r="C1202" s="150"/>
      <c r="D1202" s="150"/>
      <c r="E1202" s="23" t="s">
        <v>20</v>
      </c>
      <c r="F1202" s="23"/>
      <c r="G1202" s="66">
        <v>3331</v>
      </c>
    </row>
    <row r="1203" spans="1:8" ht="13.5" thickBot="1">
      <c r="A1203" s="145"/>
      <c r="B1203" s="142"/>
      <c r="C1203" s="151"/>
      <c r="D1203" s="151"/>
      <c r="E1203" s="17" t="s">
        <v>138</v>
      </c>
      <c r="F1203" s="19"/>
      <c r="G1203" s="20">
        <f>SUM(G1187:G1202)</f>
        <v>526725</v>
      </c>
      <c r="H1203" s="3"/>
    </row>
    <row r="1204" spans="1:9" ht="12.75">
      <c r="A1204" s="25" t="s">
        <v>21</v>
      </c>
      <c r="B1204" s="26"/>
      <c r="C1204" s="95">
        <f>371300.76+1441106.61</f>
        <v>1812407.37</v>
      </c>
      <c r="D1204" s="95">
        <f>374466.58+1387901.84</f>
        <v>1762368.4200000002</v>
      </c>
      <c r="E1204" s="96"/>
      <c r="F1204" s="96"/>
      <c r="G1204" s="97">
        <v>1550998</v>
      </c>
      <c r="H1204" s="3"/>
      <c r="I1204" s="3"/>
    </row>
    <row r="1205" spans="1:8" ht="12.75">
      <c r="A1205" s="14" t="s">
        <v>22</v>
      </c>
      <c r="B1205" s="6"/>
      <c r="C1205" s="4">
        <v>346834.82</v>
      </c>
      <c r="D1205" s="4">
        <v>334021.08</v>
      </c>
      <c r="E1205" s="5"/>
      <c r="F1205" s="5"/>
      <c r="G1205" s="54">
        <f>C1205</f>
        <v>346834.82</v>
      </c>
      <c r="H1205" s="3"/>
    </row>
    <row r="1206" spans="1:7" ht="13.5" thickBot="1">
      <c r="A1206" s="16" t="s">
        <v>23</v>
      </c>
      <c r="B1206" s="17"/>
      <c r="C1206" s="98">
        <f>SUM(C1187:C1205)</f>
        <v>2770942.33</v>
      </c>
      <c r="D1206" s="98">
        <f>SUM(D1187:D1205)</f>
        <v>2692290.95</v>
      </c>
      <c r="E1206" s="99" t="s">
        <v>139</v>
      </c>
      <c r="F1206" s="100"/>
      <c r="G1206" s="101">
        <f>SUM(G1203:G1205)</f>
        <v>2424557.82</v>
      </c>
    </row>
    <row r="1207" spans="1:7" ht="12.75">
      <c r="A1207" s="74" t="s">
        <v>270</v>
      </c>
      <c r="B1207" s="6"/>
      <c r="C1207" s="11" t="s">
        <v>272</v>
      </c>
      <c r="D1207" s="71" t="s">
        <v>273</v>
      </c>
      <c r="E1207" s="72"/>
      <c r="F1207" s="127" t="s">
        <v>271</v>
      </c>
      <c r="G1207" s="128"/>
    </row>
    <row r="1208" spans="1:7" ht="12.75">
      <c r="A1208" s="14" t="s">
        <v>274</v>
      </c>
      <c r="B1208" s="6"/>
      <c r="C1208" s="51">
        <v>3505937.75</v>
      </c>
      <c r="D1208" s="51">
        <v>3256614.13</v>
      </c>
      <c r="E1208" s="72"/>
      <c r="F1208" s="5"/>
      <c r="G1208" s="54">
        <f>D1208</f>
        <v>3256614.13</v>
      </c>
    </row>
    <row r="1209" spans="1:7" ht="12.75">
      <c r="A1209" s="14" t="s">
        <v>275</v>
      </c>
      <c r="B1209" s="6"/>
      <c r="C1209" s="51">
        <v>1186602.66</v>
      </c>
      <c r="D1209" s="51">
        <v>1141557.78</v>
      </c>
      <c r="E1209" s="72"/>
      <c r="F1209" s="5"/>
      <c r="G1209" s="54">
        <f>D1209</f>
        <v>1141557.78</v>
      </c>
    </row>
    <row r="1210" spans="1:7" ht="12.75">
      <c r="A1210" s="75" t="s">
        <v>276</v>
      </c>
      <c r="B1210" s="6"/>
      <c r="C1210" s="51">
        <v>82202.14</v>
      </c>
      <c r="D1210" s="51">
        <v>72923.5</v>
      </c>
      <c r="E1210" s="72"/>
      <c r="F1210" s="5"/>
      <c r="G1210" s="54">
        <f>D1210</f>
        <v>72923.5</v>
      </c>
    </row>
    <row r="1211" spans="1:7" ht="13.5" thickBot="1">
      <c r="A1211" s="76" t="s">
        <v>278</v>
      </c>
      <c r="B1211" s="17"/>
      <c r="C1211" s="18">
        <f>SUM(C1208:C1210)</f>
        <v>4774742.55</v>
      </c>
      <c r="D1211" s="18">
        <f>SUM(D1208:D1210)</f>
        <v>4471095.41</v>
      </c>
      <c r="E1211" s="38"/>
      <c r="F1211" s="19"/>
      <c r="G1211" s="20">
        <f>SUM(G1208:G1210)</f>
        <v>4471095.41</v>
      </c>
    </row>
    <row r="1212" spans="2:4" ht="12.75">
      <c r="B1212" s="3"/>
      <c r="C1212" s="3"/>
      <c r="D1212" s="3"/>
    </row>
    <row r="1213" spans="2:4" ht="12.75">
      <c r="B1213" s="3"/>
      <c r="C1213" s="3"/>
      <c r="D1213" s="3"/>
    </row>
    <row r="1214" spans="2:4" s="93" customFormat="1" ht="12.75">
      <c r="B1214" s="94"/>
      <c r="C1214" s="94"/>
      <c r="D1214" s="94"/>
    </row>
    <row r="1215" spans="2:4" ht="12.75">
      <c r="B1215" s="3"/>
      <c r="C1215" s="3"/>
      <c r="D1215" s="3"/>
    </row>
    <row r="1216" spans="2:4" ht="12.75">
      <c r="B1216" s="3"/>
      <c r="C1216" s="3"/>
      <c r="D1216" s="3"/>
    </row>
    <row r="1217" spans="2:4" ht="12.75">
      <c r="B1217" s="3"/>
      <c r="C1217" s="3"/>
      <c r="D1217" s="3"/>
    </row>
    <row r="1218" spans="2:4" ht="12.75">
      <c r="B1218" s="3"/>
      <c r="C1218" s="3"/>
      <c r="D1218" s="3"/>
    </row>
    <row r="1219" spans="2:4" ht="12.75">
      <c r="B1219" s="3"/>
      <c r="C1219" s="3"/>
      <c r="D1219" s="3"/>
    </row>
    <row r="1220" spans="2:4" ht="12.75">
      <c r="B1220" s="3"/>
      <c r="C1220" s="3"/>
      <c r="D1220" s="3"/>
    </row>
    <row r="1221" spans="1:4" ht="12.75">
      <c r="A1221" s="8" t="s">
        <v>186</v>
      </c>
      <c r="B1221" s="12"/>
      <c r="C1221" s="3"/>
      <c r="D1221" s="3"/>
    </row>
    <row r="1222" spans="1:4" ht="12.75">
      <c r="A1222" t="s">
        <v>142</v>
      </c>
      <c r="B1222" s="56">
        <v>3020.8</v>
      </c>
      <c r="C1222" t="s">
        <v>262</v>
      </c>
      <c r="D1222" s="3"/>
    </row>
    <row r="1223" spans="1:4" ht="13.5" thickBot="1">
      <c r="A1223" t="s">
        <v>263</v>
      </c>
      <c r="B1223" s="56">
        <v>268.1</v>
      </c>
      <c r="C1223" t="s">
        <v>262</v>
      </c>
      <c r="D1223" s="3"/>
    </row>
    <row r="1224" spans="1:7" ht="12.75" customHeight="1">
      <c r="A1224" s="136" t="s">
        <v>12</v>
      </c>
      <c r="B1224" s="138" t="s">
        <v>137</v>
      </c>
      <c r="C1224" s="133" t="s">
        <v>268</v>
      </c>
      <c r="D1224" s="133" t="s">
        <v>269</v>
      </c>
      <c r="E1224" s="10" t="s">
        <v>0</v>
      </c>
      <c r="F1224" s="129" t="s">
        <v>9</v>
      </c>
      <c r="G1224" s="130"/>
    </row>
    <row r="1225" spans="1:7" ht="36" customHeight="1" thickBot="1">
      <c r="A1225" s="137"/>
      <c r="B1225" s="139"/>
      <c r="C1225" s="134"/>
      <c r="D1225" s="135"/>
      <c r="E1225" s="2"/>
      <c r="F1225" s="23" t="s">
        <v>10</v>
      </c>
      <c r="G1225" s="24" t="s">
        <v>11</v>
      </c>
    </row>
    <row r="1226" spans="1:7" ht="12.75">
      <c r="A1226" s="143" t="s">
        <v>14</v>
      </c>
      <c r="B1226" s="140">
        <v>78000</v>
      </c>
      <c r="C1226" s="149">
        <f>14123.52+159137.07</f>
        <v>173260.59</v>
      </c>
      <c r="D1226" s="149">
        <f>22233.61+132010.37</f>
        <v>154243.97999999998</v>
      </c>
      <c r="E1226" s="46" t="s">
        <v>143</v>
      </c>
      <c r="F1226" s="30" t="s">
        <v>98</v>
      </c>
      <c r="G1226" s="80">
        <v>4574</v>
      </c>
    </row>
    <row r="1227" spans="1:7" ht="12.75">
      <c r="A1227" s="144"/>
      <c r="B1227" s="141"/>
      <c r="C1227" s="150"/>
      <c r="D1227" s="150"/>
      <c r="E1227" s="45" t="s">
        <v>187</v>
      </c>
      <c r="F1227" s="5" t="s">
        <v>188</v>
      </c>
      <c r="G1227" s="81">
        <v>12791</v>
      </c>
    </row>
    <row r="1228" spans="1:7" ht="12.75">
      <c r="A1228" s="144"/>
      <c r="B1228" s="141"/>
      <c r="C1228" s="150"/>
      <c r="D1228" s="150"/>
      <c r="E1228" s="6" t="s">
        <v>4</v>
      </c>
      <c r="F1228" s="5" t="s">
        <v>28</v>
      </c>
      <c r="G1228" s="48">
        <v>2918</v>
      </c>
    </row>
    <row r="1229" spans="1:7" ht="25.5">
      <c r="A1229" s="144"/>
      <c r="B1229" s="141"/>
      <c r="C1229" s="150"/>
      <c r="D1229" s="150"/>
      <c r="E1229" s="9" t="s">
        <v>96</v>
      </c>
      <c r="F1229" s="5" t="s">
        <v>190</v>
      </c>
      <c r="G1229" s="48">
        <v>16844</v>
      </c>
    </row>
    <row r="1230" spans="1:7" ht="12.75">
      <c r="A1230" s="144"/>
      <c r="B1230" s="141"/>
      <c r="C1230" s="150"/>
      <c r="D1230" s="150"/>
      <c r="E1230" s="6" t="s">
        <v>15</v>
      </c>
      <c r="F1230" s="5"/>
      <c r="G1230" s="48"/>
    </row>
    <row r="1231" spans="1:7" ht="12.75">
      <c r="A1231" s="144"/>
      <c r="B1231" s="141"/>
      <c r="C1231" s="150"/>
      <c r="D1231" s="150"/>
      <c r="E1231" s="6" t="s">
        <v>7</v>
      </c>
      <c r="F1231" s="5" t="s">
        <v>95</v>
      </c>
      <c r="G1231" s="48">
        <v>10224</v>
      </c>
    </row>
    <row r="1232" spans="1:7" ht="12.75">
      <c r="A1232" s="144"/>
      <c r="B1232" s="141"/>
      <c r="C1232" s="150"/>
      <c r="D1232" s="150"/>
      <c r="E1232" s="6" t="s">
        <v>5</v>
      </c>
      <c r="F1232" s="5" t="s">
        <v>94</v>
      </c>
      <c r="G1232" s="48">
        <v>2168</v>
      </c>
    </row>
    <row r="1233" spans="1:7" ht="25.5">
      <c r="A1233" s="144"/>
      <c r="B1233" s="141"/>
      <c r="C1233" s="150"/>
      <c r="D1233" s="150"/>
      <c r="E1233" s="9" t="s">
        <v>125</v>
      </c>
      <c r="F1233" s="5" t="s">
        <v>60</v>
      </c>
      <c r="G1233" s="48">
        <v>62079</v>
      </c>
    </row>
    <row r="1234" spans="1:7" ht="12.75">
      <c r="A1234" s="144"/>
      <c r="B1234" s="141"/>
      <c r="C1234" s="150"/>
      <c r="D1234" s="150"/>
      <c r="E1234" s="9" t="s">
        <v>59</v>
      </c>
      <c r="F1234" s="5" t="s">
        <v>37</v>
      </c>
      <c r="G1234" s="48">
        <v>1471</v>
      </c>
    </row>
    <row r="1235" spans="1:7" ht="12.75">
      <c r="A1235" s="144"/>
      <c r="B1235" s="141"/>
      <c r="C1235" s="150"/>
      <c r="D1235" s="150"/>
      <c r="E1235" s="9" t="s">
        <v>77</v>
      </c>
      <c r="F1235" s="5" t="s">
        <v>78</v>
      </c>
      <c r="G1235" s="48">
        <v>4535</v>
      </c>
    </row>
    <row r="1236" spans="1:7" ht="12.75">
      <c r="A1236" s="144"/>
      <c r="B1236" s="141"/>
      <c r="C1236" s="150"/>
      <c r="D1236" s="150"/>
      <c r="E1236" s="9" t="s">
        <v>31</v>
      </c>
      <c r="F1236" s="5" t="s">
        <v>32</v>
      </c>
      <c r="G1236" s="48">
        <v>7056</v>
      </c>
    </row>
    <row r="1237" spans="1:7" ht="12.75">
      <c r="A1237" s="144"/>
      <c r="B1237" s="141"/>
      <c r="C1237" s="150"/>
      <c r="D1237" s="150"/>
      <c r="E1237" s="5" t="s">
        <v>17</v>
      </c>
      <c r="F1237" s="5" t="s">
        <v>191</v>
      </c>
      <c r="G1237" s="48">
        <v>7209</v>
      </c>
    </row>
    <row r="1238" spans="1:7" ht="25.5">
      <c r="A1238" s="144"/>
      <c r="B1238" s="141"/>
      <c r="C1238" s="150"/>
      <c r="D1238" s="150"/>
      <c r="E1238" s="7" t="s">
        <v>19</v>
      </c>
      <c r="F1238" s="5" t="s">
        <v>1</v>
      </c>
      <c r="G1238" s="48">
        <v>270</v>
      </c>
    </row>
    <row r="1239" spans="1:7" ht="12.75">
      <c r="A1239" s="144"/>
      <c r="B1239" s="141"/>
      <c r="C1239" s="150"/>
      <c r="D1239" s="150"/>
      <c r="E1239" s="7" t="s">
        <v>322</v>
      </c>
      <c r="F1239" s="5" t="s">
        <v>90</v>
      </c>
      <c r="G1239" s="48">
        <v>409</v>
      </c>
    </row>
    <row r="1240" spans="1:7" ht="12.75">
      <c r="A1240" s="144"/>
      <c r="B1240" s="141"/>
      <c r="C1240" s="150"/>
      <c r="D1240" s="150"/>
      <c r="E1240" s="5" t="s">
        <v>71</v>
      </c>
      <c r="F1240" s="5" t="s">
        <v>112</v>
      </c>
      <c r="G1240" s="48">
        <v>2110</v>
      </c>
    </row>
    <row r="1241" spans="1:9" ht="13.5" thickBot="1">
      <c r="A1241" s="145"/>
      <c r="B1241" s="142"/>
      <c r="C1241" s="151"/>
      <c r="D1241" s="151"/>
      <c r="E1241" s="17" t="s">
        <v>138</v>
      </c>
      <c r="F1241" s="19"/>
      <c r="G1241" s="20">
        <f>SUM(G1226:G1240)</f>
        <v>134658</v>
      </c>
      <c r="H1241" s="3"/>
      <c r="I1241" s="3"/>
    </row>
    <row r="1242" spans="1:8" ht="12.75">
      <c r="A1242" s="25" t="s">
        <v>21</v>
      </c>
      <c r="B1242" s="26"/>
      <c r="C1242" s="27">
        <f>39475.08+479223.01</f>
        <v>518698.09</v>
      </c>
      <c r="D1242" s="27">
        <f>62144.09+396280.8</f>
        <v>458424.89</v>
      </c>
      <c r="E1242" s="28"/>
      <c r="F1242" s="28"/>
      <c r="G1242" s="36">
        <v>548861</v>
      </c>
      <c r="H1242" s="3"/>
    </row>
    <row r="1243" spans="1:7" ht="12.75">
      <c r="A1243" s="14" t="s">
        <v>22</v>
      </c>
      <c r="B1243" s="6"/>
      <c r="C1243" s="4">
        <v>115274.55</v>
      </c>
      <c r="D1243" s="4">
        <v>94659</v>
      </c>
      <c r="E1243" s="5"/>
      <c r="F1243" s="5"/>
      <c r="G1243" s="54">
        <f>C1243</f>
        <v>115274.55</v>
      </c>
    </row>
    <row r="1244" spans="1:7" ht="13.5" thickBot="1">
      <c r="A1244" s="16" t="s">
        <v>23</v>
      </c>
      <c r="B1244" s="17"/>
      <c r="C1244" s="18">
        <f>SUM(C1226:C1243)</f>
        <v>807233.2300000001</v>
      </c>
      <c r="D1244" s="18">
        <f>SUM(D1226:D1243)</f>
        <v>707327.87</v>
      </c>
      <c r="E1244" s="38" t="s">
        <v>139</v>
      </c>
      <c r="F1244" s="19"/>
      <c r="G1244" s="20">
        <f>SUM(G1241:G1243)</f>
        <v>798793.55</v>
      </c>
    </row>
    <row r="1245" spans="1:7" ht="12.75">
      <c r="A1245" s="74" t="s">
        <v>270</v>
      </c>
      <c r="B1245" s="6"/>
      <c r="C1245" s="11" t="s">
        <v>272</v>
      </c>
      <c r="D1245" s="71" t="s">
        <v>273</v>
      </c>
      <c r="E1245" s="72"/>
      <c r="F1245" s="127" t="s">
        <v>271</v>
      </c>
      <c r="G1245" s="128"/>
    </row>
    <row r="1246" spans="1:7" ht="12.75">
      <c r="A1246" s="14" t="s">
        <v>274</v>
      </c>
      <c r="B1246" s="6"/>
      <c r="C1246" s="51">
        <v>1224036.3</v>
      </c>
      <c r="D1246" s="51">
        <v>997976.14</v>
      </c>
      <c r="E1246" s="72"/>
      <c r="F1246" s="5"/>
      <c r="G1246" s="54">
        <f>D1246</f>
        <v>997976.14</v>
      </c>
    </row>
    <row r="1247" spans="1:7" ht="12.75">
      <c r="A1247" s="14" t="s">
        <v>275</v>
      </c>
      <c r="B1247" s="6"/>
      <c r="C1247" s="51">
        <v>555731.89</v>
      </c>
      <c r="D1247" s="51">
        <v>410087.9</v>
      </c>
      <c r="E1247" s="72"/>
      <c r="F1247" s="5"/>
      <c r="G1247" s="54">
        <f>D1247</f>
        <v>410087.9</v>
      </c>
    </row>
    <row r="1248" spans="1:7" ht="12.75">
      <c r="A1248" s="75" t="s">
        <v>276</v>
      </c>
      <c r="B1248" s="6"/>
      <c r="C1248" s="51">
        <v>23438.66</v>
      </c>
      <c r="D1248" s="51">
        <v>23553.22</v>
      </c>
      <c r="E1248" s="72"/>
      <c r="F1248" s="5"/>
      <c r="G1248" s="54">
        <f>D1248</f>
        <v>23553.22</v>
      </c>
    </row>
    <row r="1249" spans="1:7" ht="13.5" thickBot="1">
      <c r="A1249" s="76" t="s">
        <v>278</v>
      </c>
      <c r="B1249" s="17"/>
      <c r="C1249" s="18">
        <f>SUM(C1246:C1248)</f>
        <v>1803206.8499999999</v>
      </c>
      <c r="D1249" s="18">
        <f>SUM(D1246:D1248)</f>
        <v>1431617.26</v>
      </c>
      <c r="E1249" s="38"/>
      <c r="F1249" s="19"/>
      <c r="G1249" s="20">
        <f>SUM(G1246:G1248)</f>
        <v>1431617.26</v>
      </c>
    </row>
    <row r="1250" spans="1:7" ht="12.75">
      <c r="A1250" s="21"/>
      <c r="B1250" s="57"/>
      <c r="C1250" s="58"/>
      <c r="D1250" s="58"/>
      <c r="E1250" s="59"/>
      <c r="F1250" s="21"/>
      <c r="G1250" s="58"/>
    </row>
    <row r="1251" spans="1:7" ht="12.75">
      <c r="A1251" s="21"/>
      <c r="B1251" s="57"/>
      <c r="C1251" s="58"/>
      <c r="D1251" s="58"/>
      <c r="E1251" s="59"/>
      <c r="F1251" s="21"/>
      <c r="G1251" s="58"/>
    </row>
    <row r="1252" spans="1:7" ht="12.75">
      <c r="A1252" s="21"/>
      <c r="B1252" s="57"/>
      <c r="C1252" s="58"/>
      <c r="D1252" s="58"/>
      <c r="E1252" s="59"/>
      <c r="F1252" s="21"/>
      <c r="G1252" s="58"/>
    </row>
    <row r="1253" spans="1:7" ht="12.75">
      <c r="A1253" s="21"/>
      <c r="B1253" s="57"/>
      <c r="C1253" s="58"/>
      <c r="D1253" s="58"/>
      <c r="E1253" s="59"/>
      <c r="F1253" s="21"/>
      <c r="G1253" s="58"/>
    </row>
    <row r="1254" spans="1:7" ht="12.75">
      <c r="A1254" s="21"/>
      <c r="B1254" s="57"/>
      <c r="C1254" s="58"/>
      <c r="D1254" s="58"/>
      <c r="E1254" s="59"/>
      <c r="F1254" s="21"/>
      <c r="G1254" s="58"/>
    </row>
    <row r="1255" spans="1:7" ht="12.75">
      <c r="A1255" s="21"/>
      <c r="B1255" s="57"/>
      <c r="C1255" s="58"/>
      <c r="D1255" s="58"/>
      <c r="E1255" s="59"/>
      <c r="F1255" s="21"/>
      <c r="G1255" s="58"/>
    </row>
    <row r="1256" spans="1:7" ht="12.75">
      <c r="A1256" s="21"/>
      <c r="B1256" s="57"/>
      <c r="C1256" s="58"/>
      <c r="D1256" s="58"/>
      <c r="E1256" s="59"/>
      <c r="F1256" s="21"/>
      <c r="G1256" s="58"/>
    </row>
    <row r="1257" spans="1:7" ht="12.75">
      <c r="A1257" s="21"/>
      <c r="B1257" s="57"/>
      <c r="C1257" s="58"/>
      <c r="D1257" s="58"/>
      <c r="E1257" s="59"/>
      <c r="F1257" s="21"/>
      <c r="G1257" s="58"/>
    </row>
    <row r="1258" spans="1:7" ht="12.75">
      <c r="A1258" s="21"/>
      <c r="B1258" s="57"/>
      <c r="C1258" s="58"/>
      <c r="D1258" s="58"/>
      <c r="E1258" s="59"/>
      <c r="F1258" s="21"/>
      <c r="G1258" s="58"/>
    </row>
    <row r="1259" spans="1:7" ht="12.75">
      <c r="A1259" s="21"/>
      <c r="B1259" s="57"/>
      <c r="C1259" s="58"/>
      <c r="D1259" s="58"/>
      <c r="E1259" s="59"/>
      <c r="F1259" s="21"/>
      <c r="G1259" s="58"/>
    </row>
    <row r="1260" spans="1:7" ht="12.75">
      <c r="A1260" s="21"/>
      <c r="B1260" s="57"/>
      <c r="C1260" s="58"/>
      <c r="D1260" s="58"/>
      <c r="E1260" s="59"/>
      <c r="F1260" s="21"/>
      <c r="G1260" s="58"/>
    </row>
    <row r="1261" spans="1:7" ht="12.75">
      <c r="A1261" s="21"/>
      <c r="B1261" s="57"/>
      <c r="C1261" s="58"/>
      <c r="D1261" s="58"/>
      <c r="E1261" s="59"/>
      <c r="F1261" s="21"/>
      <c r="G1261" s="58"/>
    </row>
    <row r="1262" spans="1:7" ht="12.75">
      <c r="A1262" s="21"/>
      <c r="B1262" s="57"/>
      <c r="C1262" s="58"/>
      <c r="D1262" s="58"/>
      <c r="E1262" s="59"/>
      <c r="F1262" s="21"/>
      <c r="G1262" s="58"/>
    </row>
    <row r="1263" spans="2:4" ht="12.75">
      <c r="B1263" s="3"/>
      <c r="C1263" s="3"/>
      <c r="D1263" s="3"/>
    </row>
    <row r="1264" spans="1:4" ht="12.75">
      <c r="A1264" s="8" t="s">
        <v>192</v>
      </c>
      <c r="B1264" s="12"/>
      <c r="C1264" s="3"/>
      <c r="D1264" s="3"/>
    </row>
    <row r="1265" spans="1:4" ht="12.75">
      <c r="A1265" t="s">
        <v>142</v>
      </c>
      <c r="B1265" s="56">
        <v>3036.48</v>
      </c>
      <c r="C1265" s="3" t="s">
        <v>262</v>
      </c>
      <c r="D1265" s="3"/>
    </row>
    <row r="1266" spans="1:4" ht="13.5" thickBot="1">
      <c r="A1266" t="s">
        <v>263</v>
      </c>
      <c r="B1266" s="56">
        <v>283.6</v>
      </c>
      <c r="C1266" s="3" t="s">
        <v>262</v>
      </c>
      <c r="D1266" s="3"/>
    </row>
    <row r="1267" spans="1:7" ht="12.75" customHeight="1">
      <c r="A1267" s="136" t="s">
        <v>12</v>
      </c>
      <c r="B1267" s="138" t="s">
        <v>137</v>
      </c>
      <c r="C1267" s="133" t="s">
        <v>268</v>
      </c>
      <c r="D1267" s="133" t="s">
        <v>269</v>
      </c>
      <c r="E1267" s="10" t="s">
        <v>0</v>
      </c>
      <c r="F1267" s="129" t="s">
        <v>9</v>
      </c>
      <c r="G1267" s="130"/>
    </row>
    <row r="1268" spans="1:7" ht="41.25" customHeight="1" thickBot="1">
      <c r="A1268" s="163"/>
      <c r="B1268" s="175"/>
      <c r="C1268" s="134"/>
      <c r="D1268" s="135"/>
      <c r="E1268" s="1"/>
      <c r="F1268" s="5" t="s">
        <v>10</v>
      </c>
      <c r="G1268" s="13" t="s">
        <v>11</v>
      </c>
    </row>
    <row r="1269" spans="1:7" ht="12.75">
      <c r="A1269" s="137" t="s">
        <v>14</v>
      </c>
      <c r="B1269" s="173">
        <v>129000</v>
      </c>
      <c r="C1269" s="174">
        <f>14940.12+160261.2</f>
        <v>175201.32</v>
      </c>
      <c r="D1269" s="149">
        <f>3692.88+153097.92</f>
        <v>156790.80000000002</v>
      </c>
      <c r="E1269" s="45" t="s">
        <v>187</v>
      </c>
      <c r="F1269" s="5" t="s">
        <v>60</v>
      </c>
      <c r="G1269" s="81">
        <v>940</v>
      </c>
    </row>
    <row r="1270" spans="1:7" ht="25.5">
      <c r="A1270" s="144"/>
      <c r="B1270" s="141"/>
      <c r="C1270" s="150"/>
      <c r="D1270" s="150"/>
      <c r="E1270" s="9" t="s">
        <v>196</v>
      </c>
      <c r="F1270" s="5" t="s">
        <v>346</v>
      </c>
      <c r="G1270" s="48">
        <f>1003+1317</f>
        <v>2320</v>
      </c>
    </row>
    <row r="1271" spans="1:7" ht="12.75">
      <c r="A1271" s="144"/>
      <c r="B1271" s="141"/>
      <c r="C1271" s="150"/>
      <c r="D1271" s="150"/>
      <c r="E1271" s="6" t="s">
        <v>7</v>
      </c>
      <c r="F1271" s="5" t="s">
        <v>118</v>
      </c>
      <c r="G1271" s="48">
        <v>39821</v>
      </c>
    </row>
    <row r="1272" spans="1:7" ht="25.5">
      <c r="A1272" s="144"/>
      <c r="B1272" s="141"/>
      <c r="C1272" s="150"/>
      <c r="D1272" s="150"/>
      <c r="E1272" s="9" t="s">
        <v>195</v>
      </c>
      <c r="F1272" s="5" t="s">
        <v>94</v>
      </c>
      <c r="G1272" s="48">
        <v>16585</v>
      </c>
    </row>
    <row r="1273" spans="1:7" ht="25.5">
      <c r="A1273" s="144"/>
      <c r="B1273" s="141"/>
      <c r="C1273" s="150"/>
      <c r="D1273" s="150"/>
      <c r="E1273" s="9" t="s">
        <v>125</v>
      </c>
      <c r="F1273" s="5" t="s">
        <v>60</v>
      </c>
      <c r="G1273" s="48">
        <v>82073</v>
      </c>
    </row>
    <row r="1274" spans="1:7" ht="38.25">
      <c r="A1274" s="144"/>
      <c r="B1274" s="141"/>
      <c r="C1274" s="150"/>
      <c r="D1274" s="150"/>
      <c r="E1274" s="9" t="s">
        <v>116</v>
      </c>
      <c r="F1274" s="5" t="s">
        <v>94</v>
      </c>
      <c r="G1274" s="48">
        <v>854</v>
      </c>
    </row>
    <row r="1275" spans="1:7" ht="12.75">
      <c r="A1275" s="144"/>
      <c r="B1275" s="141"/>
      <c r="C1275" s="150"/>
      <c r="D1275" s="150"/>
      <c r="E1275" s="9" t="s">
        <v>31</v>
      </c>
      <c r="F1275" s="5" t="s">
        <v>111</v>
      </c>
      <c r="G1275" s="48">
        <v>41639</v>
      </c>
    </row>
    <row r="1276" spans="1:7" ht="12.75">
      <c r="A1276" s="144"/>
      <c r="B1276" s="141"/>
      <c r="C1276" s="150"/>
      <c r="D1276" s="150"/>
      <c r="E1276" s="9" t="s">
        <v>99</v>
      </c>
      <c r="F1276" s="5" t="s">
        <v>198</v>
      </c>
      <c r="G1276" s="48">
        <v>3855</v>
      </c>
    </row>
    <row r="1277" spans="1:7" ht="12.75">
      <c r="A1277" s="144"/>
      <c r="B1277" s="141"/>
      <c r="C1277" s="150"/>
      <c r="D1277" s="150"/>
      <c r="E1277" s="9" t="s">
        <v>3</v>
      </c>
      <c r="F1277" s="5" t="s">
        <v>94</v>
      </c>
      <c r="G1277" s="48">
        <v>5804</v>
      </c>
    </row>
    <row r="1278" spans="1:7" ht="12.75">
      <c r="A1278" s="144"/>
      <c r="B1278" s="141"/>
      <c r="C1278" s="150"/>
      <c r="D1278" s="150"/>
      <c r="E1278" s="5" t="s">
        <v>17</v>
      </c>
      <c r="F1278" s="5" t="s">
        <v>347</v>
      </c>
      <c r="G1278" s="48">
        <v>12848</v>
      </c>
    </row>
    <row r="1279" spans="1:7" ht="12.75">
      <c r="A1279" s="144"/>
      <c r="B1279" s="141"/>
      <c r="C1279" s="150"/>
      <c r="D1279" s="150"/>
      <c r="E1279" s="5" t="s">
        <v>110</v>
      </c>
      <c r="F1279" s="5" t="s">
        <v>348</v>
      </c>
      <c r="G1279" s="48">
        <v>1934</v>
      </c>
    </row>
    <row r="1280" spans="1:7" ht="25.5">
      <c r="A1280" s="144"/>
      <c r="B1280" s="141"/>
      <c r="C1280" s="150"/>
      <c r="D1280" s="150"/>
      <c r="E1280" s="7" t="s">
        <v>19</v>
      </c>
      <c r="F1280" s="5" t="s">
        <v>173</v>
      </c>
      <c r="G1280" s="48">
        <v>3095</v>
      </c>
    </row>
    <row r="1281" spans="1:7" ht="12.75">
      <c r="A1281" s="144"/>
      <c r="B1281" s="141"/>
      <c r="C1281" s="150"/>
      <c r="D1281" s="150"/>
      <c r="E1281" s="5" t="s">
        <v>71</v>
      </c>
      <c r="F1281" s="5" t="s">
        <v>349</v>
      </c>
      <c r="G1281" s="48">
        <v>1719</v>
      </c>
    </row>
    <row r="1282" spans="1:7" ht="12.75">
      <c r="A1282" s="144"/>
      <c r="B1282" s="141"/>
      <c r="C1282" s="150"/>
      <c r="D1282" s="150"/>
      <c r="E1282" s="5" t="s">
        <v>20</v>
      </c>
      <c r="F1282" s="5"/>
      <c r="G1282" s="48">
        <v>7054</v>
      </c>
    </row>
    <row r="1283" spans="1:9" ht="13.5" thickBot="1">
      <c r="A1283" s="145"/>
      <c r="B1283" s="142"/>
      <c r="C1283" s="151"/>
      <c r="D1283" s="151"/>
      <c r="E1283" s="17" t="s">
        <v>138</v>
      </c>
      <c r="F1283" s="19"/>
      <c r="G1283" s="20">
        <f>SUM(G1269:G1282)</f>
        <v>220541</v>
      </c>
      <c r="H1283" s="3"/>
      <c r="I1283" s="3"/>
    </row>
    <row r="1284" spans="1:8" ht="12.75">
      <c r="A1284" s="25" t="s">
        <v>21</v>
      </c>
      <c r="B1284" s="26"/>
      <c r="C1284" s="27">
        <f>41757.24+482607.47</f>
        <v>524364.71</v>
      </c>
      <c r="D1284" s="27">
        <f>10321.56+466237.23</f>
        <v>476558.79</v>
      </c>
      <c r="E1284" s="28"/>
      <c r="F1284" s="28"/>
      <c r="G1284" s="36">
        <v>556307</v>
      </c>
      <c r="H1284" s="3"/>
    </row>
    <row r="1285" spans="1:7" ht="12.75">
      <c r="A1285" s="14" t="s">
        <v>22</v>
      </c>
      <c r="B1285" s="6"/>
      <c r="C1285" s="4">
        <v>116088.38</v>
      </c>
      <c r="D1285" s="4">
        <v>109579.37</v>
      </c>
      <c r="E1285" s="5"/>
      <c r="F1285" s="5"/>
      <c r="G1285" s="54">
        <f>C1285</f>
        <v>116088.38</v>
      </c>
    </row>
    <row r="1286" spans="1:7" ht="13.5" thickBot="1">
      <c r="A1286" s="16" t="s">
        <v>23</v>
      </c>
      <c r="B1286" s="17"/>
      <c r="C1286" s="18">
        <f>SUM(C1269:C1285)</f>
        <v>815654.41</v>
      </c>
      <c r="D1286" s="18">
        <f>SUM(D1269:D1285)</f>
        <v>742928.96</v>
      </c>
      <c r="E1286" s="38" t="s">
        <v>139</v>
      </c>
      <c r="F1286" s="19"/>
      <c r="G1286" s="20">
        <f>SUM(G1283:G1285)</f>
        <v>892936.38</v>
      </c>
    </row>
    <row r="1287" spans="1:7" ht="12.75">
      <c r="A1287" s="74" t="s">
        <v>270</v>
      </c>
      <c r="B1287" s="6"/>
      <c r="C1287" s="11" t="s">
        <v>272</v>
      </c>
      <c r="D1287" s="71" t="s">
        <v>273</v>
      </c>
      <c r="E1287" s="72"/>
      <c r="F1287" s="127" t="s">
        <v>271</v>
      </c>
      <c r="G1287" s="128"/>
    </row>
    <row r="1288" spans="1:7" ht="12.75">
      <c r="A1288" s="14" t="s">
        <v>274</v>
      </c>
      <c r="B1288" s="6"/>
      <c r="C1288" s="51">
        <v>1135962.64</v>
      </c>
      <c r="D1288" s="51">
        <v>1013081.74</v>
      </c>
      <c r="E1288" s="72"/>
      <c r="F1288" s="5"/>
      <c r="G1288" s="54">
        <f>D1288</f>
        <v>1013081.74</v>
      </c>
    </row>
    <row r="1289" spans="1:7" ht="12.75">
      <c r="A1289" s="14" t="s">
        <v>275</v>
      </c>
      <c r="B1289" s="6"/>
      <c r="C1289" s="51">
        <v>470863.71</v>
      </c>
      <c r="D1289" s="51">
        <v>448950.77</v>
      </c>
      <c r="E1289" s="72"/>
      <c r="F1289" s="5"/>
      <c r="G1289" s="54">
        <f>D1289</f>
        <v>448950.77</v>
      </c>
    </row>
    <row r="1290" spans="1:7" ht="12.75">
      <c r="A1290" s="75" t="s">
        <v>276</v>
      </c>
      <c r="B1290" s="6"/>
      <c r="C1290" s="51">
        <v>67636.55</v>
      </c>
      <c r="D1290" s="51">
        <v>57365.09</v>
      </c>
      <c r="E1290" s="72"/>
      <c r="F1290" s="5"/>
      <c r="G1290" s="54">
        <f>D1290</f>
        <v>57365.09</v>
      </c>
    </row>
    <row r="1291" spans="1:7" ht="13.5" thickBot="1">
      <c r="A1291" s="76" t="s">
        <v>278</v>
      </c>
      <c r="B1291" s="17"/>
      <c r="C1291" s="18">
        <f>SUM(C1288:C1290)</f>
        <v>1674462.9</v>
      </c>
      <c r="D1291" s="18">
        <f>SUM(D1288:D1290)</f>
        <v>1519397.6</v>
      </c>
      <c r="E1291" s="38"/>
      <c r="F1291" s="19"/>
      <c r="G1291" s="20">
        <f>SUM(G1288:G1290)</f>
        <v>1519397.6</v>
      </c>
    </row>
    <row r="1292" spans="1:7" ht="12.75">
      <c r="A1292" s="21"/>
      <c r="B1292" s="57"/>
      <c r="C1292" s="58"/>
      <c r="D1292" s="58"/>
      <c r="E1292" s="59"/>
      <c r="F1292" s="21"/>
      <c r="G1292" s="58"/>
    </row>
    <row r="1293" spans="1:7" ht="12.75">
      <c r="A1293" s="21"/>
      <c r="B1293" s="57"/>
      <c r="C1293" s="58"/>
      <c r="D1293" s="58"/>
      <c r="E1293" s="59"/>
      <c r="F1293" s="21"/>
      <c r="G1293" s="58"/>
    </row>
    <row r="1294" spans="1:7" ht="12.75">
      <c r="A1294" s="21"/>
      <c r="B1294" s="57"/>
      <c r="C1294" s="58"/>
      <c r="D1294" s="58"/>
      <c r="E1294" s="59"/>
      <c r="F1294" s="21"/>
      <c r="G1294" s="58"/>
    </row>
    <row r="1295" spans="1:7" ht="12.75">
      <c r="A1295" s="21"/>
      <c r="B1295" s="57"/>
      <c r="C1295" s="58"/>
      <c r="D1295" s="58"/>
      <c r="E1295" s="59"/>
      <c r="F1295" s="21"/>
      <c r="G1295" s="58"/>
    </row>
    <row r="1296" spans="1:7" ht="12.75">
      <c r="A1296" s="21"/>
      <c r="B1296" s="57"/>
      <c r="C1296" s="58"/>
      <c r="D1296" s="58"/>
      <c r="E1296" s="59"/>
      <c r="F1296" s="21"/>
      <c r="G1296" s="58"/>
    </row>
    <row r="1297" spans="1:7" ht="12.75">
      <c r="A1297" s="21"/>
      <c r="B1297" s="57"/>
      <c r="C1297" s="58"/>
      <c r="D1297" s="58"/>
      <c r="E1297" s="59"/>
      <c r="F1297" s="21"/>
      <c r="G1297" s="58"/>
    </row>
    <row r="1298" spans="1:7" ht="12.75">
      <c r="A1298" s="21"/>
      <c r="B1298" s="57"/>
      <c r="C1298" s="58"/>
      <c r="D1298" s="58"/>
      <c r="E1298" s="59"/>
      <c r="F1298" s="21"/>
      <c r="G1298" s="58"/>
    </row>
    <row r="1299" spans="1:7" ht="12.75">
      <c r="A1299" s="21"/>
      <c r="B1299" s="57"/>
      <c r="C1299" s="58"/>
      <c r="D1299" s="58"/>
      <c r="E1299" s="59"/>
      <c r="F1299" s="21"/>
      <c r="G1299" s="58"/>
    </row>
    <row r="1301" spans="1:4" ht="12.75">
      <c r="A1301" s="8" t="s">
        <v>194</v>
      </c>
      <c r="B1301" s="12"/>
      <c r="C1301" s="3"/>
      <c r="D1301" s="3"/>
    </row>
    <row r="1302" spans="1:4" ht="13.5" thickBot="1">
      <c r="A1302" t="s">
        <v>142</v>
      </c>
      <c r="B1302" s="56">
        <v>2025.86</v>
      </c>
      <c r="C1302" s="3" t="s">
        <v>262</v>
      </c>
      <c r="D1302" s="3"/>
    </row>
    <row r="1303" spans="1:7" ht="12.75" customHeight="1">
      <c r="A1303" s="136" t="s">
        <v>12</v>
      </c>
      <c r="B1303" s="138" t="s">
        <v>137</v>
      </c>
      <c r="C1303" s="133" t="s">
        <v>268</v>
      </c>
      <c r="D1303" s="133" t="s">
        <v>269</v>
      </c>
      <c r="E1303" s="10" t="s">
        <v>0</v>
      </c>
      <c r="F1303" s="129" t="s">
        <v>9</v>
      </c>
      <c r="G1303" s="130"/>
    </row>
    <row r="1304" spans="1:7" ht="40.5" customHeight="1" thickBot="1">
      <c r="A1304" s="137"/>
      <c r="B1304" s="139"/>
      <c r="C1304" s="134"/>
      <c r="D1304" s="135"/>
      <c r="E1304" s="2"/>
      <c r="F1304" s="23" t="s">
        <v>10</v>
      </c>
      <c r="G1304" s="24" t="s">
        <v>11</v>
      </c>
    </row>
    <row r="1305" spans="1:7" ht="12.75">
      <c r="A1305" s="143" t="s">
        <v>14</v>
      </c>
      <c r="B1305" s="140">
        <v>54000</v>
      </c>
      <c r="C1305" s="149">
        <v>106723.89</v>
      </c>
      <c r="D1305" s="149">
        <v>96124.44</v>
      </c>
      <c r="E1305" s="46" t="s">
        <v>143</v>
      </c>
      <c r="F1305" s="30" t="s">
        <v>351</v>
      </c>
      <c r="G1305" s="80">
        <v>4577</v>
      </c>
    </row>
    <row r="1306" spans="1:7" ht="12.75">
      <c r="A1306" s="144"/>
      <c r="B1306" s="141"/>
      <c r="C1306" s="150"/>
      <c r="D1306" s="150"/>
      <c r="E1306" s="77" t="s">
        <v>15</v>
      </c>
      <c r="F1306" s="28" t="s">
        <v>58</v>
      </c>
      <c r="G1306" s="105">
        <v>1230</v>
      </c>
    </row>
    <row r="1307" spans="1:7" ht="38.25">
      <c r="A1307" s="144"/>
      <c r="B1307" s="141"/>
      <c r="C1307" s="150"/>
      <c r="D1307" s="150"/>
      <c r="E1307" s="9" t="s">
        <v>116</v>
      </c>
      <c r="F1307" s="5" t="s">
        <v>94</v>
      </c>
      <c r="G1307" s="48">
        <v>854</v>
      </c>
    </row>
    <row r="1308" spans="1:7" ht="12.75">
      <c r="A1308" s="144"/>
      <c r="B1308" s="141"/>
      <c r="C1308" s="150"/>
      <c r="D1308" s="150"/>
      <c r="E1308" s="9" t="s">
        <v>350</v>
      </c>
      <c r="F1308" s="5" t="s">
        <v>305</v>
      </c>
      <c r="G1308" s="48">
        <v>3041</v>
      </c>
    </row>
    <row r="1309" spans="1:7" ht="12.75">
      <c r="A1309" s="144"/>
      <c r="B1309" s="141"/>
      <c r="C1309" s="150"/>
      <c r="D1309" s="150"/>
      <c r="E1309" s="9" t="s">
        <v>59</v>
      </c>
      <c r="F1309" s="5" t="s">
        <v>90</v>
      </c>
      <c r="G1309" s="48">
        <v>2801</v>
      </c>
    </row>
    <row r="1310" spans="1:7" ht="12.75">
      <c r="A1310" s="144"/>
      <c r="B1310" s="141"/>
      <c r="C1310" s="150"/>
      <c r="D1310" s="150"/>
      <c r="E1310" s="9" t="s">
        <v>31</v>
      </c>
      <c r="F1310" s="5" t="s">
        <v>32</v>
      </c>
      <c r="G1310" s="48">
        <v>10783</v>
      </c>
    </row>
    <row r="1311" spans="1:7" ht="12.75">
      <c r="A1311" s="144"/>
      <c r="B1311" s="141"/>
      <c r="C1311" s="150"/>
      <c r="D1311" s="150"/>
      <c r="E1311" s="9" t="s">
        <v>199</v>
      </c>
      <c r="F1311" s="5" t="s">
        <v>33</v>
      </c>
      <c r="G1311" s="48">
        <v>949</v>
      </c>
    </row>
    <row r="1312" spans="1:7" ht="12.75">
      <c r="A1312" s="144"/>
      <c r="B1312" s="141"/>
      <c r="C1312" s="150"/>
      <c r="D1312" s="150"/>
      <c r="E1312" s="5" t="s">
        <v>17</v>
      </c>
      <c r="F1312" s="5" t="s">
        <v>18</v>
      </c>
      <c r="G1312" s="48">
        <v>2359</v>
      </c>
    </row>
    <row r="1313" spans="1:7" ht="25.5">
      <c r="A1313" s="144"/>
      <c r="B1313" s="141"/>
      <c r="C1313" s="150"/>
      <c r="D1313" s="150"/>
      <c r="E1313" s="7" t="s">
        <v>19</v>
      </c>
      <c r="F1313" s="5" t="s">
        <v>2</v>
      </c>
      <c r="G1313" s="48">
        <v>131</v>
      </c>
    </row>
    <row r="1314" spans="1:7" ht="12.75">
      <c r="A1314" s="144"/>
      <c r="B1314" s="141"/>
      <c r="C1314" s="150"/>
      <c r="D1314" s="150"/>
      <c r="E1314" s="5" t="s">
        <v>71</v>
      </c>
      <c r="F1314" s="5" t="s">
        <v>39</v>
      </c>
      <c r="G1314" s="48">
        <v>943</v>
      </c>
    </row>
    <row r="1315" spans="1:7" ht="12.75">
      <c r="A1315" s="144"/>
      <c r="B1315" s="141"/>
      <c r="C1315" s="150"/>
      <c r="D1315" s="150"/>
      <c r="E1315" s="5" t="s">
        <v>20</v>
      </c>
      <c r="F1315" s="5"/>
      <c r="G1315" s="48"/>
    </row>
    <row r="1316" spans="1:8" ht="13.5" thickBot="1">
      <c r="A1316" s="145"/>
      <c r="B1316" s="142"/>
      <c r="C1316" s="151"/>
      <c r="D1316" s="151"/>
      <c r="E1316" s="17" t="s">
        <v>138</v>
      </c>
      <c r="F1316" s="19"/>
      <c r="G1316" s="20">
        <f>SUM(G1305:G1314)</f>
        <v>27668</v>
      </c>
      <c r="H1316" s="3"/>
    </row>
    <row r="1317" spans="1:7" ht="12.75">
      <c r="A1317" s="25" t="s">
        <v>21</v>
      </c>
      <c r="B1317" s="26"/>
      <c r="C1317" s="95">
        <v>321386.01</v>
      </c>
      <c r="D1317" s="95">
        <v>290201.69</v>
      </c>
      <c r="E1317" s="96"/>
      <c r="F1317" s="96"/>
      <c r="G1317" s="97">
        <v>256540</v>
      </c>
    </row>
    <row r="1318" spans="1:7" ht="12.75">
      <c r="A1318" s="14" t="s">
        <v>22</v>
      </c>
      <c r="B1318" s="6"/>
      <c r="C1318" s="4">
        <v>77308.11</v>
      </c>
      <c r="D1318" s="4">
        <v>69685.19</v>
      </c>
      <c r="E1318" s="5"/>
      <c r="F1318" s="5"/>
      <c r="G1318" s="54">
        <f>C1318</f>
        <v>77308.11</v>
      </c>
    </row>
    <row r="1319" spans="1:7" ht="13.5" thickBot="1">
      <c r="A1319" s="16" t="s">
        <v>23</v>
      </c>
      <c r="B1319" s="17"/>
      <c r="C1319" s="98">
        <f>SUM(C1305:C1318)</f>
        <v>505418.01</v>
      </c>
      <c r="D1319" s="98">
        <f>SUM(D1305:D1318)</f>
        <v>456011.32</v>
      </c>
      <c r="E1319" s="99" t="s">
        <v>139</v>
      </c>
      <c r="F1319" s="100"/>
      <c r="G1319" s="101">
        <f>SUM(G1316:G1318)</f>
        <v>361516.11</v>
      </c>
    </row>
    <row r="1320" spans="1:7" ht="12.75">
      <c r="A1320" s="74" t="s">
        <v>270</v>
      </c>
      <c r="B1320" s="6"/>
      <c r="C1320" s="11" t="s">
        <v>272</v>
      </c>
      <c r="D1320" s="71" t="s">
        <v>273</v>
      </c>
      <c r="E1320" s="72"/>
      <c r="F1320" s="127" t="s">
        <v>271</v>
      </c>
      <c r="G1320" s="128"/>
    </row>
    <row r="1321" spans="1:7" ht="12.75">
      <c r="A1321" s="14" t="s">
        <v>274</v>
      </c>
      <c r="B1321" s="6"/>
      <c r="C1321" s="51">
        <v>826973.97</v>
      </c>
      <c r="D1321" s="51">
        <v>692224.04</v>
      </c>
      <c r="E1321" s="72"/>
      <c r="F1321" s="5"/>
      <c r="G1321" s="54">
        <f>D1321</f>
        <v>692224.04</v>
      </c>
    </row>
    <row r="1322" spans="1:7" ht="12.75">
      <c r="A1322" s="14" t="s">
        <v>275</v>
      </c>
      <c r="B1322" s="6"/>
      <c r="C1322" s="51">
        <v>295907.78</v>
      </c>
      <c r="D1322" s="51">
        <v>233387.33</v>
      </c>
      <c r="E1322" s="72"/>
      <c r="F1322" s="5"/>
      <c r="G1322" s="54">
        <f>D1322</f>
        <v>233387.33</v>
      </c>
    </row>
    <row r="1323" spans="1:7" ht="12.75">
      <c r="A1323" s="75" t="s">
        <v>276</v>
      </c>
      <c r="B1323" s="6"/>
      <c r="C1323" s="51">
        <v>15316.61</v>
      </c>
      <c r="D1323" s="51">
        <v>10821.94</v>
      </c>
      <c r="E1323" s="72"/>
      <c r="F1323" s="5"/>
      <c r="G1323" s="54">
        <f>D1323</f>
        <v>10821.94</v>
      </c>
    </row>
    <row r="1324" spans="1:7" ht="13.5" thickBot="1">
      <c r="A1324" s="76" t="s">
        <v>278</v>
      </c>
      <c r="B1324" s="17"/>
      <c r="C1324" s="18">
        <f>SUM(C1321:C1323)</f>
        <v>1138198.36</v>
      </c>
      <c r="D1324" s="18">
        <f>SUM(D1321:D1323)</f>
        <v>936433.3099999999</v>
      </c>
      <c r="E1324" s="38"/>
      <c r="F1324" s="19"/>
      <c r="G1324" s="20">
        <f>SUM(G1321:G1323)</f>
        <v>936433.3099999999</v>
      </c>
    </row>
    <row r="1325" spans="1:7" ht="12.75">
      <c r="A1325" s="21"/>
      <c r="B1325" s="57"/>
      <c r="C1325" s="58"/>
      <c r="D1325" s="58"/>
      <c r="E1325" s="59"/>
      <c r="F1325" s="21"/>
      <c r="G1325" s="58"/>
    </row>
    <row r="1326" spans="1:7" ht="12.75">
      <c r="A1326" s="21"/>
      <c r="B1326" s="57"/>
      <c r="C1326" s="58"/>
      <c r="D1326" s="58"/>
      <c r="E1326" s="59"/>
      <c r="F1326" s="21"/>
      <c r="G1326" s="58"/>
    </row>
    <row r="1327" spans="1:7" ht="12.75">
      <c r="A1327" s="21"/>
      <c r="B1327" s="57"/>
      <c r="C1327" s="58"/>
      <c r="D1327" s="58"/>
      <c r="E1327" s="59"/>
      <c r="F1327" s="21"/>
      <c r="G1327" s="58"/>
    </row>
    <row r="1328" spans="1:7" ht="12.75">
      <c r="A1328" s="21"/>
      <c r="B1328" s="57"/>
      <c r="C1328" s="58"/>
      <c r="D1328" s="58"/>
      <c r="E1328" s="59"/>
      <c r="F1328" s="21"/>
      <c r="G1328" s="58"/>
    </row>
    <row r="1329" spans="1:7" ht="12.75">
      <c r="A1329" s="21"/>
      <c r="B1329" s="57"/>
      <c r="C1329" s="58"/>
      <c r="D1329" s="58"/>
      <c r="E1329" s="59"/>
      <c r="F1329" s="21"/>
      <c r="G1329" s="58"/>
    </row>
    <row r="1330" spans="1:7" ht="12.75">
      <c r="A1330" s="21"/>
      <c r="B1330" s="57"/>
      <c r="C1330" s="58"/>
      <c r="D1330" s="58"/>
      <c r="E1330" s="59"/>
      <c r="F1330" s="21"/>
      <c r="G1330" s="58"/>
    </row>
    <row r="1331" spans="1:7" ht="12.75">
      <c r="A1331" s="21"/>
      <c r="B1331" s="57"/>
      <c r="C1331" s="58"/>
      <c r="D1331" s="58"/>
      <c r="E1331" s="59"/>
      <c r="F1331" s="21"/>
      <c r="G1331" s="58"/>
    </row>
    <row r="1332" spans="1:7" ht="12.75">
      <c r="A1332" s="21"/>
      <c r="B1332" s="57"/>
      <c r="C1332" s="58"/>
      <c r="D1332" s="58"/>
      <c r="E1332" s="59"/>
      <c r="F1332" s="21"/>
      <c r="G1332" s="58"/>
    </row>
    <row r="1333" spans="1:7" ht="12.75">
      <c r="A1333" s="21"/>
      <c r="B1333" s="57"/>
      <c r="C1333" s="58"/>
      <c r="D1333" s="58"/>
      <c r="E1333" s="59"/>
      <c r="F1333" s="21"/>
      <c r="G1333" s="58"/>
    </row>
    <row r="1334" spans="1:7" ht="12.75">
      <c r="A1334" s="21"/>
      <c r="B1334" s="57"/>
      <c r="C1334" s="58"/>
      <c r="D1334" s="58"/>
      <c r="E1334" s="59"/>
      <c r="F1334" s="21"/>
      <c r="G1334" s="58"/>
    </row>
    <row r="1335" spans="1:7" ht="12.75">
      <c r="A1335" s="21"/>
      <c r="B1335" s="57"/>
      <c r="C1335" s="58"/>
      <c r="D1335" s="58"/>
      <c r="E1335" s="59"/>
      <c r="F1335" s="21"/>
      <c r="G1335" s="58"/>
    </row>
    <row r="1336" spans="1:7" ht="12.75">
      <c r="A1336" s="21"/>
      <c r="B1336" s="57"/>
      <c r="C1336" s="58"/>
      <c r="D1336" s="58"/>
      <c r="E1336" s="59"/>
      <c r="F1336" s="21"/>
      <c r="G1336" s="58"/>
    </row>
    <row r="1337" spans="1:7" ht="12.75">
      <c r="A1337" s="21"/>
      <c r="B1337" s="57"/>
      <c r="C1337" s="58"/>
      <c r="D1337" s="58"/>
      <c r="E1337" s="59"/>
      <c r="F1337" s="21"/>
      <c r="G1337" s="58"/>
    </row>
    <row r="1338" spans="1:7" ht="12.75">
      <c r="A1338" s="21"/>
      <c r="B1338" s="57"/>
      <c r="C1338" s="58"/>
      <c r="D1338" s="58"/>
      <c r="E1338" s="59"/>
      <c r="F1338" s="21"/>
      <c r="G1338" s="58"/>
    </row>
    <row r="1339" spans="1:7" ht="12.75">
      <c r="A1339" s="21"/>
      <c r="B1339" s="57"/>
      <c r="C1339" s="58"/>
      <c r="D1339" s="58"/>
      <c r="E1339" s="59"/>
      <c r="F1339" s="21"/>
      <c r="G1339" s="58"/>
    </row>
    <row r="1340" spans="1:7" ht="12.75">
      <c r="A1340" s="21"/>
      <c r="B1340" s="57"/>
      <c r="C1340" s="58"/>
      <c r="D1340" s="58"/>
      <c r="E1340" s="59"/>
      <c r="F1340" s="21"/>
      <c r="G1340" s="58"/>
    </row>
    <row r="1341" spans="1:7" ht="12.75">
      <c r="A1341" s="21"/>
      <c r="B1341" s="57"/>
      <c r="C1341" s="58"/>
      <c r="D1341" s="58"/>
      <c r="E1341" s="59"/>
      <c r="F1341" s="21"/>
      <c r="G1341" s="58"/>
    </row>
    <row r="1343" spans="1:4" ht="12.75">
      <c r="A1343" s="8" t="s">
        <v>193</v>
      </c>
      <c r="B1343" s="12"/>
      <c r="C1343" s="3"/>
      <c r="D1343" s="3"/>
    </row>
    <row r="1344" spans="1:4" ht="13.5" thickBot="1">
      <c r="A1344" t="s">
        <v>142</v>
      </c>
      <c r="B1344" s="56">
        <v>3063.07</v>
      </c>
      <c r="C1344" s="3"/>
      <c r="D1344" s="3"/>
    </row>
    <row r="1345" spans="1:7" ht="12.75" customHeight="1">
      <c r="A1345" s="136" t="s">
        <v>12</v>
      </c>
      <c r="B1345" s="138" t="s">
        <v>137</v>
      </c>
      <c r="C1345" s="133" t="s">
        <v>268</v>
      </c>
      <c r="D1345" s="133" t="s">
        <v>269</v>
      </c>
      <c r="E1345" s="10" t="s">
        <v>0</v>
      </c>
      <c r="F1345" s="129" t="s">
        <v>9</v>
      </c>
      <c r="G1345" s="130"/>
    </row>
    <row r="1346" spans="1:7" ht="43.5" customHeight="1" thickBot="1">
      <c r="A1346" s="137"/>
      <c r="B1346" s="139"/>
      <c r="C1346" s="134"/>
      <c r="D1346" s="135"/>
      <c r="E1346" s="2"/>
      <c r="F1346" s="23" t="s">
        <v>10</v>
      </c>
      <c r="G1346" s="24" t="s">
        <v>11</v>
      </c>
    </row>
    <row r="1347" spans="1:7" ht="12.75">
      <c r="A1347" s="143" t="s">
        <v>14</v>
      </c>
      <c r="B1347" s="140">
        <v>95000</v>
      </c>
      <c r="C1347" s="149">
        <v>162528.66</v>
      </c>
      <c r="D1347" s="149">
        <v>144938.32</v>
      </c>
      <c r="E1347" s="46" t="s">
        <v>143</v>
      </c>
      <c r="F1347" s="30" t="s">
        <v>200</v>
      </c>
      <c r="G1347" s="33">
        <v>2647</v>
      </c>
    </row>
    <row r="1348" spans="1:7" ht="12.75">
      <c r="A1348" s="144"/>
      <c r="B1348" s="141"/>
      <c r="C1348" s="150"/>
      <c r="D1348" s="150"/>
      <c r="E1348" s="6" t="s">
        <v>15</v>
      </c>
      <c r="F1348" s="5" t="s">
        <v>201</v>
      </c>
      <c r="G1348" s="22">
        <v>33048</v>
      </c>
    </row>
    <row r="1349" spans="1:7" ht="25.5">
      <c r="A1349" s="144"/>
      <c r="B1349" s="141"/>
      <c r="C1349" s="150"/>
      <c r="D1349" s="150"/>
      <c r="E1349" s="9" t="s">
        <v>125</v>
      </c>
      <c r="F1349" s="5" t="s">
        <v>60</v>
      </c>
      <c r="G1349" s="22">
        <v>86715</v>
      </c>
    </row>
    <row r="1350" spans="1:7" ht="38.25">
      <c r="A1350" s="144"/>
      <c r="B1350" s="141"/>
      <c r="C1350" s="150"/>
      <c r="D1350" s="150"/>
      <c r="E1350" s="9" t="s">
        <v>116</v>
      </c>
      <c r="F1350" s="5" t="s">
        <v>94</v>
      </c>
      <c r="G1350" s="22">
        <v>854</v>
      </c>
    </row>
    <row r="1351" spans="1:7" ht="12.75">
      <c r="A1351" s="144"/>
      <c r="B1351" s="141"/>
      <c r="C1351" s="150"/>
      <c r="D1351" s="150"/>
      <c r="E1351" s="9" t="s">
        <v>355</v>
      </c>
      <c r="F1351" s="5" t="s">
        <v>94</v>
      </c>
      <c r="G1351" s="48">
        <v>251</v>
      </c>
    </row>
    <row r="1352" spans="1:7" ht="12.75">
      <c r="A1352" s="144"/>
      <c r="B1352" s="141"/>
      <c r="C1352" s="150"/>
      <c r="D1352" s="150"/>
      <c r="E1352" s="9" t="s">
        <v>77</v>
      </c>
      <c r="F1352" s="5" t="s">
        <v>30</v>
      </c>
      <c r="G1352" s="48">
        <v>11199</v>
      </c>
    </row>
    <row r="1353" spans="1:7" ht="12.75">
      <c r="A1353" s="144"/>
      <c r="B1353" s="141"/>
      <c r="C1353" s="150"/>
      <c r="D1353" s="150"/>
      <c r="E1353" s="9" t="s">
        <v>31</v>
      </c>
      <c r="F1353" s="5" t="s">
        <v>354</v>
      </c>
      <c r="G1353" s="48">
        <v>19885</v>
      </c>
    </row>
    <row r="1354" spans="1:7" ht="12.75">
      <c r="A1354" s="144"/>
      <c r="B1354" s="141"/>
      <c r="C1354" s="150"/>
      <c r="D1354" s="150"/>
      <c r="E1354" s="9" t="s">
        <v>99</v>
      </c>
      <c r="F1354" s="5" t="s">
        <v>78</v>
      </c>
      <c r="G1354" s="48">
        <v>1619</v>
      </c>
    </row>
    <row r="1355" spans="1:7" ht="12.75">
      <c r="A1355" s="144"/>
      <c r="B1355" s="141"/>
      <c r="C1355" s="150"/>
      <c r="D1355" s="150"/>
      <c r="E1355" s="5" t="s">
        <v>17</v>
      </c>
      <c r="F1355" s="5" t="s">
        <v>353</v>
      </c>
      <c r="G1355" s="48">
        <v>23456</v>
      </c>
    </row>
    <row r="1356" spans="1:7" ht="12.75">
      <c r="A1356" s="144"/>
      <c r="B1356" s="141"/>
      <c r="C1356" s="150"/>
      <c r="D1356" s="150"/>
      <c r="E1356" s="5" t="s">
        <v>110</v>
      </c>
      <c r="F1356" s="5" t="s">
        <v>107</v>
      </c>
      <c r="G1356" s="48">
        <v>2549</v>
      </c>
    </row>
    <row r="1357" spans="1:7" ht="25.5">
      <c r="A1357" s="144"/>
      <c r="B1357" s="141"/>
      <c r="C1357" s="150"/>
      <c r="D1357" s="150"/>
      <c r="E1357" s="7" t="s">
        <v>19</v>
      </c>
      <c r="F1357" s="5" t="s">
        <v>136</v>
      </c>
      <c r="G1357" s="48">
        <v>2114</v>
      </c>
    </row>
    <row r="1358" spans="1:7" ht="12.75">
      <c r="A1358" s="144"/>
      <c r="B1358" s="141"/>
      <c r="C1358" s="150"/>
      <c r="D1358" s="150"/>
      <c r="E1358" s="5" t="s">
        <v>71</v>
      </c>
      <c r="F1358" s="5" t="s">
        <v>352</v>
      </c>
      <c r="G1358" s="48">
        <v>674</v>
      </c>
    </row>
    <row r="1359" spans="1:8" ht="13.5" thickBot="1">
      <c r="A1359" s="145"/>
      <c r="B1359" s="142"/>
      <c r="C1359" s="151"/>
      <c r="D1359" s="151"/>
      <c r="E1359" s="17" t="s">
        <v>138</v>
      </c>
      <c r="F1359" s="19"/>
      <c r="G1359" s="20">
        <f>SUM(G1347:G1358)</f>
        <v>185011</v>
      </c>
      <c r="H1359" s="3"/>
    </row>
    <row r="1360" spans="1:7" ht="12.75">
      <c r="A1360" s="25" t="s">
        <v>21</v>
      </c>
      <c r="B1360" s="26"/>
      <c r="C1360" s="27">
        <v>489437.39</v>
      </c>
      <c r="D1360" s="27">
        <v>413948.44</v>
      </c>
      <c r="E1360" s="28"/>
      <c r="F1360" s="28"/>
      <c r="G1360" s="36">
        <v>562562</v>
      </c>
    </row>
    <row r="1361" spans="1:7" ht="12.75">
      <c r="A1361" s="14" t="s">
        <v>22</v>
      </c>
      <c r="B1361" s="6"/>
      <c r="C1361" s="4">
        <v>116358.95</v>
      </c>
      <c r="D1361" s="4">
        <v>97831.96</v>
      </c>
      <c r="E1361" s="5"/>
      <c r="F1361" s="5"/>
      <c r="G1361" s="54">
        <f>C1361</f>
        <v>116358.95</v>
      </c>
    </row>
    <row r="1362" spans="1:7" ht="13.5" thickBot="1">
      <c r="A1362" s="16" t="s">
        <v>23</v>
      </c>
      <c r="B1362" s="17"/>
      <c r="C1362" s="18">
        <f>SUM(C1347:C1361)</f>
        <v>768325</v>
      </c>
      <c r="D1362" s="18">
        <f>SUM(D1347:D1361)</f>
        <v>656718.72</v>
      </c>
      <c r="E1362" s="38" t="s">
        <v>139</v>
      </c>
      <c r="F1362" s="19"/>
      <c r="G1362" s="20">
        <f>SUM(G1359:G1361)</f>
        <v>863931.95</v>
      </c>
    </row>
    <row r="1363" spans="1:7" ht="12.75">
      <c r="A1363" s="74" t="s">
        <v>270</v>
      </c>
      <c r="B1363" s="6"/>
      <c r="C1363" s="11" t="s">
        <v>272</v>
      </c>
      <c r="D1363" s="71" t="s">
        <v>273</v>
      </c>
      <c r="E1363" s="72"/>
      <c r="F1363" s="127" t="s">
        <v>271</v>
      </c>
      <c r="G1363" s="128"/>
    </row>
    <row r="1364" spans="1:7" ht="12.75">
      <c r="A1364" s="14" t="s">
        <v>274</v>
      </c>
      <c r="B1364" s="6"/>
      <c r="C1364" s="51">
        <v>1155707.12</v>
      </c>
      <c r="D1364" s="51">
        <v>959117.84</v>
      </c>
      <c r="E1364" s="72"/>
      <c r="F1364" s="5"/>
      <c r="G1364" s="54">
        <f>D1364</f>
        <v>959117.84</v>
      </c>
    </row>
    <row r="1365" spans="1:7" ht="12.75">
      <c r="A1365" s="14" t="s">
        <v>275</v>
      </c>
      <c r="B1365" s="6"/>
      <c r="C1365" s="51">
        <v>530429.24</v>
      </c>
      <c r="D1365" s="51">
        <v>358004.37</v>
      </c>
      <c r="E1365" s="72"/>
      <c r="F1365" s="5"/>
      <c r="G1365" s="54">
        <f>D1365</f>
        <v>358004.37</v>
      </c>
    </row>
    <row r="1366" spans="1:7" ht="12.75">
      <c r="A1366" s="75" t="s">
        <v>276</v>
      </c>
      <c r="B1366" s="6"/>
      <c r="C1366" s="51">
        <v>62231.18</v>
      </c>
      <c r="D1366" s="51">
        <v>64630.87</v>
      </c>
      <c r="E1366" s="72"/>
      <c r="F1366" s="5"/>
      <c r="G1366" s="54">
        <f>D1366</f>
        <v>64630.87</v>
      </c>
    </row>
    <row r="1367" spans="1:7" ht="13.5" thickBot="1">
      <c r="A1367" s="76" t="s">
        <v>278</v>
      </c>
      <c r="B1367" s="17"/>
      <c r="C1367" s="18">
        <f>SUM(C1364:C1366)</f>
        <v>1748367.54</v>
      </c>
      <c r="D1367" s="18">
        <f>SUM(D1364:D1366)</f>
        <v>1381753.08</v>
      </c>
      <c r="E1367" s="38"/>
      <c r="F1367" s="19"/>
      <c r="G1367" s="20">
        <f>SUM(G1364:G1366)</f>
        <v>1381753.08</v>
      </c>
    </row>
    <row r="1368" spans="1:7" ht="12.75">
      <c r="A1368" s="21"/>
      <c r="B1368" s="57"/>
      <c r="C1368" s="58"/>
      <c r="D1368" s="58"/>
      <c r="E1368" s="59"/>
      <c r="F1368" s="21"/>
      <c r="G1368" s="58"/>
    </row>
    <row r="1369" spans="1:7" ht="12.75">
      <c r="A1369" s="21"/>
      <c r="B1369" s="57"/>
      <c r="C1369" s="58"/>
      <c r="D1369" s="58"/>
      <c r="E1369" s="59"/>
      <c r="F1369" s="21"/>
      <c r="G1369" s="58"/>
    </row>
    <row r="1370" spans="1:7" ht="12.75">
      <c r="A1370" s="21"/>
      <c r="B1370" s="57"/>
      <c r="C1370" s="58"/>
      <c r="D1370" s="58"/>
      <c r="E1370" s="59"/>
      <c r="F1370" s="21"/>
      <c r="G1370" s="58"/>
    </row>
    <row r="1371" spans="1:7" ht="12.75">
      <c r="A1371" s="21"/>
      <c r="B1371" s="57"/>
      <c r="C1371" s="58"/>
      <c r="D1371" s="58"/>
      <c r="E1371" s="59"/>
      <c r="F1371" s="21"/>
      <c r="G1371" s="58"/>
    </row>
    <row r="1372" spans="1:7" ht="12.75">
      <c r="A1372" s="21"/>
      <c r="B1372" s="57"/>
      <c r="C1372" s="58"/>
      <c r="D1372" s="58"/>
      <c r="E1372" s="59"/>
      <c r="F1372" s="21"/>
      <c r="G1372" s="58"/>
    </row>
    <row r="1373" spans="1:7" ht="12.75">
      <c r="A1373" s="21"/>
      <c r="B1373" s="57"/>
      <c r="C1373" s="58"/>
      <c r="D1373" s="58"/>
      <c r="E1373" s="59"/>
      <c r="F1373" s="21"/>
      <c r="G1373" s="58"/>
    </row>
    <row r="1374" spans="1:7" ht="12.75">
      <c r="A1374" s="21"/>
      <c r="B1374" s="57"/>
      <c r="C1374" s="58"/>
      <c r="D1374" s="58"/>
      <c r="E1374" s="59"/>
      <c r="F1374" s="21"/>
      <c r="G1374" s="58"/>
    </row>
    <row r="1375" spans="1:7" ht="12.75">
      <c r="A1375" s="21"/>
      <c r="B1375" s="57"/>
      <c r="C1375" s="58"/>
      <c r="D1375" s="58"/>
      <c r="E1375" s="59"/>
      <c r="F1375" s="21"/>
      <c r="G1375" s="58"/>
    </row>
    <row r="1376" spans="1:7" ht="12.75">
      <c r="A1376" s="21"/>
      <c r="B1376" s="57"/>
      <c r="C1376" s="58"/>
      <c r="D1376" s="58"/>
      <c r="E1376" s="59"/>
      <c r="F1376" s="21"/>
      <c r="G1376" s="58"/>
    </row>
    <row r="1377" spans="1:7" ht="12.75">
      <c r="A1377" s="21"/>
      <c r="B1377" s="57"/>
      <c r="C1377" s="58"/>
      <c r="D1377" s="58"/>
      <c r="E1377" s="59"/>
      <c r="F1377" s="21"/>
      <c r="G1377" s="58"/>
    </row>
    <row r="1378" spans="1:7" ht="12.75">
      <c r="A1378" s="21"/>
      <c r="B1378" s="57"/>
      <c r="C1378" s="58"/>
      <c r="D1378" s="58"/>
      <c r="E1378" s="59"/>
      <c r="F1378" s="21"/>
      <c r="G1378" s="58"/>
    </row>
    <row r="1379" spans="1:7" ht="12.75">
      <c r="A1379" s="21"/>
      <c r="B1379" s="57"/>
      <c r="C1379" s="58"/>
      <c r="D1379" s="58"/>
      <c r="E1379" s="59"/>
      <c r="F1379" s="21"/>
      <c r="G1379" s="58"/>
    </row>
    <row r="1380" spans="1:7" ht="12.75">
      <c r="A1380" s="21"/>
      <c r="B1380" s="57"/>
      <c r="C1380" s="58"/>
      <c r="D1380" s="58"/>
      <c r="E1380" s="59"/>
      <c r="F1380" s="21"/>
      <c r="G1380" s="58"/>
    </row>
    <row r="1382" spans="1:4" ht="12.75">
      <c r="A1382" s="8" t="s">
        <v>202</v>
      </c>
      <c r="B1382" s="12"/>
      <c r="C1382" s="3"/>
      <c r="D1382" s="3"/>
    </row>
    <row r="1383" spans="1:4" ht="12.75">
      <c r="A1383" t="s">
        <v>142</v>
      </c>
      <c r="B1383" s="56">
        <v>3137.93</v>
      </c>
      <c r="C1383" t="s">
        <v>262</v>
      </c>
      <c r="D1383" s="3"/>
    </row>
    <row r="1384" spans="1:4" ht="13.5" thickBot="1">
      <c r="A1384" t="s">
        <v>263</v>
      </c>
      <c r="B1384" s="56">
        <v>198.3</v>
      </c>
      <c r="C1384" t="s">
        <v>262</v>
      </c>
      <c r="D1384" s="3"/>
    </row>
    <row r="1385" spans="1:7" ht="12.75" customHeight="1">
      <c r="A1385" s="136" t="s">
        <v>12</v>
      </c>
      <c r="B1385" s="138" t="s">
        <v>137</v>
      </c>
      <c r="C1385" s="133" t="s">
        <v>268</v>
      </c>
      <c r="D1385" s="133" t="s">
        <v>269</v>
      </c>
      <c r="E1385" s="10" t="s">
        <v>0</v>
      </c>
      <c r="F1385" s="129" t="s">
        <v>9</v>
      </c>
      <c r="G1385" s="130"/>
    </row>
    <row r="1386" spans="1:7" ht="42.75" customHeight="1" thickBot="1">
      <c r="A1386" s="137"/>
      <c r="B1386" s="139"/>
      <c r="C1386" s="134"/>
      <c r="D1386" s="135"/>
      <c r="E1386" s="2"/>
      <c r="F1386" s="23" t="s">
        <v>10</v>
      </c>
      <c r="G1386" s="24" t="s">
        <v>11</v>
      </c>
    </row>
    <row r="1387" spans="1:7" ht="12.75">
      <c r="A1387" s="143" t="s">
        <v>14</v>
      </c>
      <c r="B1387" s="140">
        <v>128000</v>
      </c>
      <c r="C1387" s="149">
        <f>10446.48+165255.68</f>
        <v>175702.16</v>
      </c>
      <c r="D1387" s="149">
        <f>10446.48+153966.95</f>
        <v>164413.43000000002</v>
      </c>
      <c r="E1387" s="46" t="s">
        <v>143</v>
      </c>
      <c r="F1387" s="30" t="s">
        <v>203</v>
      </c>
      <c r="G1387" s="33">
        <v>4860</v>
      </c>
    </row>
    <row r="1388" spans="1:7" ht="12.75">
      <c r="A1388" s="144"/>
      <c r="B1388" s="141"/>
      <c r="C1388" s="150"/>
      <c r="D1388" s="150"/>
      <c r="E1388" s="45" t="s">
        <v>187</v>
      </c>
      <c r="F1388" s="5" t="s">
        <v>95</v>
      </c>
      <c r="G1388" s="15">
        <v>14180</v>
      </c>
    </row>
    <row r="1389" spans="1:7" ht="25.5">
      <c r="A1389" s="144"/>
      <c r="B1389" s="141"/>
      <c r="C1389" s="150"/>
      <c r="D1389" s="150"/>
      <c r="E1389" s="9" t="s">
        <v>196</v>
      </c>
      <c r="F1389" s="5" t="s">
        <v>55</v>
      </c>
      <c r="G1389" s="48">
        <v>880</v>
      </c>
    </row>
    <row r="1390" spans="1:7" ht="25.5">
      <c r="A1390" s="144"/>
      <c r="B1390" s="141"/>
      <c r="C1390" s="150"/>
      <c r="D1390" s="150"/>
      <c r="E1390" s="9" t="s">
        <v>125</v>
      </c>
      <c r="F1390" s="5" t="s">
        <v>60</v>
      </c>
      <c r="G1390" s="22">
        <v>51886</v>
      </c>
    </row>
    <row r="1391" spans="1:7" ht="25.5">
      <c r="A1391" s="144"/>
      <c r="B1391" s="141"/>
      <c r="C1391" s="150"/>
      <c r="D1391" s="150"/>
      <c r="E1391" s="9" t="s">
        <v>204</v>
      </c>
      <c r="F1391" s="5" t="s">
        <v>60</v>
      </c>
      <c r="G1391" s="22">
        <v>31734</v>
      </c>
    </row>
    <row r="1392" spans="1:7" ht="38.25">
      <c r="A1392" s="144"/>
      <c r="B1392" s="141"/>
      <c r="C1392" s="150"/>
      <c r="D1392" s="150"/>
      <c r="E1392" s="9" t="s">
        <v>116</v>
      </c>
      <c r="F1392" s="5" t="s">
        <v>94</v>
      </c>
      <c r="G1392" s="48">
        <v>854</v>
      </c>
    </row>
    <row r="1393" spans="1:7" ht="25.5">
      <c r="A1393" s="144"/>
      <c r="B1393" s="141"/>
      <c r="C1393" s="150"/>
      <c r="D1393" s="150"/>
      <c r="E1393" s="9" t="s">
        <v>306</v>
      </c>
      <c r="F1393" s="5" t="s">
        <v>295</v>
      </c>
      <c r="G1393" s="48">
        <v>10454</v>
      </c>
    </row>
    <row r="1394" spans="1:7" ht="12.75">
      <c r="A1394" s="144"/>
      <c r="B1394" s="141"/>
      <c r="C1394" s="150"/>
      <c r="D1394" s="150"/>
      <c r="E1394" s="9" t="s">
        <v>59</v>
      </c>
      <c r="F1394" s="5" t="s">
        <v>37</v>
      </c>
      <c r="G1394" s="48">
        <v>2421</v>
      </c>
    </row>
    <row r="1395" spans="1:7" ht="12.75">
      <c r="A1395" s="144"/>
      <c r="B1395" s="141"/>
      <c r="C1395" s="150"/>
      <c r="D1395" s="150"/>
      <c r="E1395" s="9" t="s">
        <v>77</v>
      </c>
      <c r="F1395" s="5" t="s">
        <v>154</v>
      </c>
      <c r="G1395" s="48">
        <v>12887</v>
      </c>
    </row>
    <row r="1396" spans="1:7" ht="12.75">
      <c r="A1396" s="144"/>
      <c r="B1396" s="141"/>
      <c r="C1396" s="150"/>
      <c r="D1396" s="150"/>
      <c r="E1396" s="9" t="s">
        <v>31</v>
      </c>
      <c r="F1396" s="5" t="s">
        <v>358</v>
      </c>
      <c r="G1396" s="48">
        <v>67361</v>
      </c>
    </row>
    <row r="1397" spans="1:7" ht="12.75">
      <c r="A1397" s="144"/>
      <c r="B1397" s="141"/>
      <c r="C1397" s="150"/>
      <c r="D1397" s="150"/>
      <c r="E1397" s="9" t="s">
        <v>99</v>
      </c>
      <c r="F1397" s="5" t="s">
        <v>134</v>
      </c>
      <c r="G1397" s="48">
        <v>12405</v>
      </c>
    </row>
    <row r="1398" spans="1:7" ht="12.75">
      <c r="A1398" s="144"/>
      <c r="B1398" s="141"/>
      <c r="C1398" s="150"/>
      <c r="D1398" s="150"/>
      <c r="E1398" s="9" t="s">
        <v>3</v>
      </c>
      <c r="F1398" s="5" t="s">
        <v>60</v>
      </c>
      <c r="G1398" s="48">
        <v>2902</v>
      </c>
    </row>
    <row r="1399" spans="1:7" ht="12.75">
      <c r="A1399" s="144"/>
      <c r="B1399" s="141"/>
      <c r="C1399" s="150"/>
      <c r="D1399" s="150"/>
      <c r="E1399" s="5" t="s">
        <v>17</v>
      </c>
      <c r="F1399" s="5" t="s">
        <v>357</v>
      </c>
      <c r="G1399" s="48">
        <v>12740</v>
      </c>
    </row>
    <row r="1400" spans="1:7" ht="12.75">
      <c r="A1400" s="144"/>
      <c r="B1400" s="141"/>
      <c r="C1400" s="150"/>
      <c r="D1400" s="150"/>
      <c r="E1400" s="5" t="s">
        <v>110</v>
      </c>
      <c r="F1400" s="5" t="s">
        <v>356</v>
      </c>
      <c r="G1400" s="48">
        <v>2441</v>
      </c>
    </row>
    <row r="1401" spans="1:7" ht="25.5">
      <c r="A1401" s="144"/>
      <c r="B1401" s="141"/>
      <c r="C1401" s="150"/>
      <c r="D1401" s="150"/>
      <c r="E1401" s="7" t="s">
        <v>19</v>
      </c>
      <c r="F1401" s="5" t="s">
        <v>123</v>
      </c>
      <c r="G1401" s="48">
        <v>1243</v>
      </c>
    </row>
    <row r="1402" spans="1:7" ht="12.75">
      <c r="A1402" s="144"/>
      <c r="B1402" s="141"/>
      <c r="C1402" s="150"/>
      <c r="D1402" s="150"/>
      <c r="E1402" s="5" t="s">
        <v>71</v>
      </c>
      <c r="F1402" s="5" t="s">
        <v>102</v>
      </c>
      <c r="G1402" s="48">
        <v>2495</v>
      </c>
    </row>
    <row r="1403" spans="1:9" ht="13.5" thickBot="1">
      <c r="A1403" s="145"/>
      <c r="B1403" s="142"/>
      <c r="C1403" s="151"/>
      <c r="D1403" s="151"/>
      <c r="E1403" s="17" t="s">
        <v>138</v>
      </c>
      <c r="F1403" s="19"/>
      <c r="G1403" s="92">
        <f>SUM(G1387:G1402)</f>
        <v>231743</v>
      </c>
      <c r="H1403" s="3"/>
      <c r="I1403" s="3"/>
    </row>
    <row r="1404" spans="1:8" ht="12.75">
      <c r="A1404" s="25" t="s">
        <v>21</v>
      </c>
      <c r="B1404" s="26"/>
      <c r="C1404" s="27">
        <f>29197.68+494842.45</f>
        <v>524040.13</v>
      </c>
      <c r="D1404" s="27">
        <f>29197.68+467509.71</f>
        <v>496707.39</v>
      </c>
      <c r="E1404" s="28"/>
      <c r="F1404" s="28"/>
      <c r="G1404" s="36">
        <v>549675</v>
      </c>
      <c r="H1404" s="3"/>
    </row>
    <row r="1405" spans="1:7" ht="12.75">
      <c r="A1405" s="14" t="s">
        <v>22</v>
      </c>
      <c r="B1405" s="6"/>
      <c r="C1405" s="4">
        <v>119706.4</v>
      </c>
      <c r="D1405" s="4">
        <v>109404.61</v>
      </c>
      <c r="E1405" s="5"/>
      <c r="F1405" s="5"/>
      <c r="G1405" s="54">
        <f>C1405</f>
        <v>119706.4</v>
      </c>
    </row>
    <row r="1406" spans="1:7" ht="13.5" thickBot="1">
      <c r="A1406" s="16" t="s">
        <v>23</v>
      </c>
      <c r="B1406" s="17"/>
      <c r="C1406" s="18">
        <f>SUM(C1387:C1405)</f>
        <v>819448.6900000001</v>
      </c>
      <c r="D1406" s="18">
        <f>SUM(D1387:D1405)</f>
        <v>770525.43</v>
      </c>
      <c r="E1406" s="38" t="s">
        <v>139</v>
      </c>
      <c r="F1406" s="19"/>
      <c r="G1406" s="20">
        <f>SUM(G1403:G1405)</f>
        <v>901124.4</v>
      </c>
    </row>
    <row r="1407" spans="1:7" ht="12.75">
      <c r="A1407" s="74" t="s">
        <v>270</v>
      </c>
      <c r="B1407" s="6"/>
      <c r="C1407" s="11" t="s">
        <v>272</v>
      </c>
      <c r="D1407" s="71" t="s">
        <v>273</v>
      </c>
      <c r="E1407" s="72"/>
      <c r="F1407" s="127" t="s">
        <v>271</v>
      </c>
      <c r="G1407" s="128"/>
    </row>
    <row r="1408" spans="1:7" ht="12.75">
      <c r="A1408" s="14" t="s">
        <v>274</v>
      </c>
      <c r="B1408" s="6"/>
      <c r="C1408" s="51">
        <v>1228511.93</v>
      </c>
      <c r="D1408" s="51">
        <v>1094481.69</v>
      </c>
      <c r="E1408" s="72"/>
      <c r="F1408" s="5"/>
      <c r="G1408" s="54">
        <f>D1408</f>
        <v>1094481.69</v>
      </c>
    </row>
    <row r="1409" spans="1:7" ht="12.75">
      <c r="A1409" s="14" t="s">
        <v>275</v>
      </c>
      <c r="B1409" s="6"/>
      <c r="C1409" s="51">
        <v>571530.95</v>
      </c>
      <c r="D1409" s="51">
        <v>469272.61</v>
      </c>
      <c r="E1409" s="72"/>
      <c r="F1409" s="5"/>
      <c r="G1409" s="54">
        <f>D1409</f>
        <v>469272.61</v>
      </c>
    </row>
    <row r="1410" spans="1:7" ht="12.75">
      <c r="A1410" s="75" t="s">
        <v>276</v>
      </c>
      <c r="B1410" s="6"/>
      <c r="C1410" s="51">
        <v>31783.33</v>
      </c>
      <c r="D1410" s="51">
        <v>21880.07</v>
      </c>
      <c r="E1410" s="72"/>
      <c r="F1410" s="5"/>
      <c r="G1410" s="54">
        <f>D1410</f>
        <v>21880.07</v>
      </c>
    </row>
    <row r="1411" spans="1:7" ht="13.5" thickBot="1">
      <c r="A1411" s="76" t="s">
        <v>278</v>
      </c>
      <c r="B1411" s="17"/>
      <c r="C1411" s="18">
        <f>SUM(C1408:C1410)</f>
        <v>1831826.21</v>
      </c>
      <c r="D1411" s="18">
        <f>SUM(D1408:D1410)</f>
        <v>1585634.3699999999</v>
      </c>
      <c r="E1411" s="38"/>
      <c r="F1411" s="19"/>
      <c r="G1411" s="20">
        <f>SUM(G1408:G1410)</f>
        <v>1585634.3699999999</v>
      </c>
    </row>
    <row r="1412" spans="1:7" ht="12.75">
      <c r="A1412" s="21"/>
      <c r="B1412" s="57"/>
      <c r="C1412" s="58"/>
      <c r="D1412" s="58"/>
      <c r="E1412" s="59"/>
      <c r="F1412" s="21"/>
      <c r="G1412" s="58"/>
    </row>
    <row r="1413" spans="1:7" ht="12.75">
      <c r="A1413" s="21"/>
      <c r="B1413" s="57"/>
      <c r="C1413" s="58"/>
      <c r="D1413" s="58"/>
      <c r="E1413" s="59"/>
      <c r="F1413" s="21"/>
      <c r="G1413" s="58"/>
    </row>
    <row r="1414" spans="1:7" ht="12.75">
      <c r="A1414" s="21"/>
      <c r="B1414" s="57"/>
      <c r="C1414" s="58"/>
      <c r="D1414" s="58"/>
      <c r="E1414" s="59"/>
      <c r="F1414" s="21"/>
      <c r="G1414" s="58"/>
    </row>
    <row r="1415" spans="1:7" ht="12.75">
      <c r="A1415" s="21"/>
      <c r="B1415" s="57"/>
      <c r="C1415" s="58"/>
      <c r="D1415" s="58"/>
      <c r="E1415" s="59"/>
      <c r="F1415" s="21"/>
      <c r="G1415" s="58"/>
    </row>
    <row r="1416" spans="1:7" ht="12.75">
      <c r="A1416" s="21"/>
      <c r="B1416" s="57"/>
      <c r="C1416" s="58"/>
      <c r="D1416" s="58"/>
      <c r="E1416" s="59"/>
      <c r="F1416" s="21"/>
      <c r="G1416" s="58"/>
    </row>
    <row r="1417" spans="1:7" ht="12.75">
      <c r="A1417" s="21"/>
      <c r="B1417" s="57"/>
      <c r="C1417" s="58"/>
      <c r="D1417" s="58"/>
      <c r="E1417" s="59"/>
      <c r="F1417" s="21"/>
      <c r="G1417" s="58"/>
    </row>
    <row r="1418" spans="1:7" ht="12.75">
      <c r="A1418" s="21"/>
      <c r="B1418" s="57"/>
      <c r="C1418" s="58"/>
      <c r="D1418" s="58"/>
      <c r="E1418" s="59"/>
      <c r="F1418" s="21"/>
      <c r="G1418" s="58"/>
    </row>
    <row r="1420" spans="1:4" ht="12.75">
      <c r="A1420" s="8" t="s">
        <v>205</v>
      </c>
      <c r="B1420" s="12"/>
      <c r="C1420" s="3"/>
      <c r="D1420" s="3"/>
    </row>
    <row r="1421" spans="1:4" ht="12.75">
      <c r="A1421" t="s">
        <v>142</v>
      </c>
      <c r="B1421" s="56">
        <v>2462.61</v>
      </c>
      <c r="C1421" t="s">
        <v>262</v>
      </c>
      <c r="D1421" s="3"/>
    </row>
    <row r="1422" spans="1:4" ht="13.5" thickBot="1">
      <c r="A1422" t="s">
        <v>263</v>
      </c>
      <c r="B1422" s="56">
        <v>793.89</v>
      </c>
      <c r="C1422" t="s">
        <v>262</v>
      </c>
      <c r="D1422" s="3"/>
    </row>
    <row r="1423" spans="1:7" ht="12.75" customHeight="1">
      <c r="A1423" s="136" t="s">
        <v>12</v>
      </c>
      <c r="B1423" s="138" t="s">
        <v>137</v>
      </c>
      <c r="C1423" s="133" t="s">
        <v>268</v>
      </c>
      <c r="D1423" s="133" t="s">
        <v>269</v>
      </c>
      <c r="E1423" s="10" t="s">
        <v>0</v>
      </c>
      <c r="F1423" s="129" t="s">
        <v>9</v>
      </c>
      <c r="G1423" s="130"/>
    </row>
    <row r="1424" spans="1:7" ht="36" customHeight="1" thickBot="1">
      <c r="A1424" s="137"/>
      <c r="B1424" s="139"/>
      <c r="C1424" s="134"/>
      <c r="D1424" s="135"/>
      <c r="E1424" s="2"/>
      <c r="F1424" s="23" t="s">
        <v>10</v>
      </c>
      <c r="G1424" s="24" t="s">
        <v>11</v>
      </c>
    </row>
    <row r="1425" spans="1:7" ht="12.75">
      <c r="A1425" s="143" t="s">
        <v>14</v>
      </c>
      <c r="B1425" s="140">
        <v>100000</v>
      </c>
      <c r="C1425" s="149">
        <f>41822.16+129730.45</f>
        <v>171552.61</v>
      </c>
      <c r="D1425" s="149">
        <f>42660.95+119620.27</f>
        <v>162281.22</v>
      </c>
      <c r="E1425" s="47" t="s">
        <v>187</v>
      </c>
      <c r="F1425" s="30" t="s">
        <v>60</v>
      </c>
      <c r="G1425" s="80">
        <v>706</v>
      </c>
    </row>
    <row r="1426" spans="1:7" ht="12.75">
      <c r="A1426" s="144"/>
      <c r="B1426" s="141"/>
      <c r="C1426" s="150"/>
      <c r="D1426" s="150"/>
      <c r="E1426" s="106" t="s">
        <v>143</v>
      </c>
      <c r="F1426" s="28" t="s">
        <v>361</v>
      </c>
      <c r="G1426" s="105">
        <v>872</v>
      </c>
    </row>
    <row r="1427" spans="1:7" ht="12.75">
      <c r="A1427" s="144"/>
      <c r="B1427" s="141"/>
      <c r="C1427" s="150"/>
      <c r="D1427" s="150"/>
      <c r="E1427" s="6" t="s">
        <v>7</v>
      </c>
      <c r="F1427" s="5" t="s">
        <v>102</v>
      </c>
      <c r="G1427" s="48">
        <v>3881</v>
      </c>
    </row>
    <row r="1428" spans="1:7" ht="25.5">
      <c r="A1428" s="144"/>
      <c r="B1428" s="141"/>
      <c r="C1428" s="150"/>
      <c r="D1428" s="150"/>
      <c r="E1428" s="9" t="s">
        <v>125</v>
      </c>
      <c r="F1428" s="5" t="s">
        <v>60</v>
      </c>
      <c r="G1428" s="48">
        <v>50905</v>
      </c>
    </row>
    <row r="1429" spans="1:7" ht="38.25">
      <c r="A1429" s="144"/>
      <c r="B1429" s="141"/>
      <c r="C1429" s="150"/>
      <c r="D1429" s="150"/>
      <c r="E1429" s="9" t="s">
        <v>116</v>
      </c>
      <c r="F1429" s="5" t="s">
        <v>94</v>
      </c>
      <c r="G1429" s="48">
        <v>854</v>
      </c>
    </row>
    <row r="1430" spans="1:7" ht="12.75">
      <c r="A1430" s="144"/>
      <c r="B1430" s="141"/>
      <c r="C1430" s="150"/>
      <c r="D1430" s="150"/>
      <c r="E1430" s="9" t="s">
        <v>59</v>
      </c>
      <c r="F1430" s="5" t="s">
        <v>37</v>
      </c>
      <c r="G1430" s="48">
        <v>1945</v>
      </c>
    </row>
    <row r="1431" spans="1:7" ht="12.75">
      <c r="A1431" s="144"/>
      <c r="B1431" s="141"/>
      <c r="C1431" s="150"/>
      <c r="D1431" s="150"/>
      <c r="E1431" s="9" t="s">
        <v>77</v>
      </c>
      <c r="F1431" s="5" t="s">
        <v>167</v>
      </c>
      <c r="G1431" s="48">
        <v>7650</v>
      </c>
    </row>
    <row r="1432" spans="1:7" ht="12.75">
      <c r="A1432" s="144"/>
      <c r="B1432" s="141"/>
      <c r="C1432" s="150"/>
      <c r="D1432" s="150"/>
      <c r="E1432" s="9" t="s">
        <v>31</v>
      </c>
      <c r="F1432" s="5" t="s">
        <v>206</v>
      </c>
      <c r="G1432" s="48">
        <v>3954</v>
      </c>
    </row>
    <row r="1433" spans="1:7" ht="12.75">
      <c r="A1433" s="144"/>
      <c r="B1433" s="141"/>
      <c r="C1433" s="150"/>
      <c r="D1433" s="150"/>
      <c r="E1433" s="9" t="s">
        <v>99</v>
      </c>
      <c r="F1433" s="5" t="s">
        <v>49</v>
      </c>
      <c r="G1433" s="48">
        <v>984</v>
      </c>
    </row>
    <row r="1434" spans="1:7" ht="12.75">
      <c r="A1434" s="144"/>
      <c r="B1434" s="141"/>
      <c r="C1434" s="150"/>
      <c r="D1434" s="150"/>
      <c r="E1434" s="9" t="s">
        <v>294</v>
      </c>
      <c r="F1434" s="5" t="s">
        <v>360</v>
      </c>
      <c r="G1434" s="48">
        <v>5479</v>
      </c>
    </row>
    <row r="1435" spans="1:7" ht="25.5">
      <c r="A1435" s="144"/>
      <c r="B1435" s="141"/>
      <c r="C1435" s="150"/>
      <c r="D1435" s="150"/>
      <c r="E1435" s="7" t="s">
        <v>19</v>
      </c>
      <c r="F1435" s="5" t="s">
        <v>359</v>
      </c>
      <c r="G1435" s="48">
        <v>1508</v>
      </c>
    </row>
    <row r="1436" spans="1:7" ht="12.75">
      <c r="A1436" s="144"/>
      <c r="B1436" s="141"/>
      <c r="C1436" s="150"/>
      <c r="D1436" s="150"/>
      <c r="E1436" s="5" t="s">
        <v>71</v>
      </c>
      <c r="F1436" s="5" t="s">
        <v>79</v>
      </c>
      <c r="G1436" s="48">
        <v>1202</v>
      </c>
    </row>
    <row r="1437" spans="1:7" ht="12.75">
      <c r="A1437" s="144"/>
      <c r="B1437" s="141"/>
      <c r="C1437" s="150"/>
      <c r="D1437" s="150"/>
      <c r="E1437" s="5" t="s">
        <v>20</v>
      </c>
      <c r="F1437" s="5"/>
      <c r="G1437" s="48">
        <v>4118</v>
      </c>
    </row>
    <row r="1438" spans="1:9" ht="13.5" thickBot="1">
      <c r="A1438" s="145"/>
      <c r="B1438" s="142"/>
      <c r="C1438" s="151"/>
      <c r="D1438" s="151"/>
      <c r="E1438" s="17" t="s">
        <v>138</v>
      </c>
      <c r="F1438" s="19"/>
      <c r="G1438" s="92">
        <f>SUM(G1425:G1437)</f>
        <v>84058</v>
      </c>
      <c r="H1438" s="3"/>
      <c r="I1438" s="3"/>
    </row>
    <row r="1439" spans="1:8" ht="12.75">
      <c r="A1439" s="25" t="s">
        <v>21</v>
      </c>
      <c r="B1439" s="26"/>
      <c r="C1439" s="27">
        <f>116892.48+390668.76</f>
        <v>507561.24</v>
      </c>
      <c r="D1439" s="27">
        <f>119239.09+351355.09</f>
        <v>470594.18000000005</v>
      </c>
      <c r="E1439" s="28"/>
      <c r="F1439" s="28"/>
      <c r="G1439" s="36">
        <v>531463</v>
      </c>
      <c r="H1439" s="3"/>
    </row>
    <row r="1440" spans="1:7" ht="12.75">
      <c r="A1440" s="14" t="s">
        <v>22</v>
      </c>
      <c r="B1440" s="6"/>
      <c r="C1440" s="4">
        <v>93973.33</v>
      </c>
      <c r="D1440" s="4">
        <v>82663.73</v>
      </c>
      <c r="E1440" s="5"/>
      <c r="F1440" s="5"/>
      <c r="G1440" s="54">
        <f>C1440</f>
        <v>93973.33</v>
      </c>
    </row>
    <row r="1441" spans="1:7" ht="13.5" thickBot="1">
      <c r="A1441" s="16" t="s">
        <v>23</v>
      </c>
      <c r="B1441" s="17"/>
      <c r="C1441" s="18">
        <f>SUM(C1425:C1440)</f>
        <v>773087.1799999999</v>
      </c>
      <c r="D1441" s="18">
        <f>SUM(D1425:D1440)</f>
        <v>715539.13</v>
      </c>
      <c r="E1441" s="38" t="s">
        <v>139</v>
      </c>
      <c r="F1441" s="19"/>
      <c r="G1441" s="20">
        <f>SUM(G1438:G1440)</f>
        <v>709494.33</v>
      </c>
    </row>
    <row r="1442" spans="1:7" ht="12.75">
      <c r="A1442" s="74" t="s">
        <v>270</v>
      </c>
      <c r="B1442" s="6"/>
      <c r="C1442" s="11" t="s">
        <v>272</v>
      </c>
      <c r="D1442" s="71" t="s">
        <v>273</v>
      </c>
      <c r="E1442" s="72"/>
      <c r="F1442" s="127" t="s">
        <v>271</v>
      </c>
      <c r="G1442" s="128"/>
    </row>
    <row r="1443" spans="1:7" ht="12.75">
      <c r="A1443" s="14" t="s">
        <v>274</v>
      </c>
      <c r="B1443" s="6"/>
      <c r="C1443" s="51">
        <v>900184.34</v>
      </c>
      <c r="D1443" s="51">
        <v>754267.73</v>
      </c>
      <c r="E1443" s="72"/>
      <c r="F1443" s="5"/>
      <c r="G1443" s="54">
        <f>D1443</f>
        <v>754267.73</v>
      </c>
    </row>
    <row r="1444" spans="1:7" ht="12.75">
      <c r="A1444" s="14" t="s">
        <v>275</v>
      </c>
      <c r="B1444" s="6"/>
      <c r="C1444" s="51">
        <v>413077.49</v>
      </c>
      <c r="D1444" s="51">
        <v>325593.26</v>
      </c>
      <c r="E1444" s="72"/>
      <c r="F1444" s="5"/>
      <c r="G1444" s="54">
        <f>D1444</f>
        <v>325593.26</v>
      </c>
    </row>
    <row r="1445" spans="1:7" ht="12.75">
      <c r="A1445" s="75" t="s">
        <v>276</v>
      </c>
      <c r="B1445" s="6"/>
      <c r="C1445" s="51">
        <v>93973.33</v>
      </c>
      <c r="D1445" s="51">
        <v>82663.73</v>
      </c>
      <c r="E1445" s="72"/>
      <c r="F1445" s="5"/>
      <c r="G1445" s="54">
        <f>D1445</f>
        <v>82663.73</v>
      </c>
    </row>
    <row r="1446" spans="1:7" ht="13.5" thickBot="1">
      <c r="A1446" s="76" t="s">
        <v>278</v>
      </c>
      <c r="B1446" s="17"/>
      <c r="C1446" s="18">
        <f>SUM(C1443:C1445)</f>
        <v>1407235.1600000001</v>
      </c>
      <c r="D1446" s="18">
        <f>SUM(D1443:D1445)</f>
        <v>1162524.72</v>
      </c>
      <c r="E1446" s="38"/>
      <c r="F1446" s="19"/>
      <c r="G1446" s="20">
        <f>SUM(G1443:G1445)</f>
        <v>1162524.72</v>
      </c>
    </row>
    <row r="1447" spans="1:7" ht="12.75">
      <c r="A1447" s="21"/>
      <c r="B1447" s="57"/>
      <c r="C1447" s="58"/>
      <c r="D1447" s="58"/>
      <c r="E1447" s="59"/>
      <c r="F1447" s="21"/>
      <c r="G1447" s="58"/>
    </row>
    <row r="1448" spans="1:7" ht="12.75">
      <c r="A1448" s="21"/>
      <c r="B1448" s="57"/>
      <c r="C1448" s="58"/>
      <c r="D1448" s="58"/>
      <c r="E1448" s="59"/>
      <c r="F1448" s="21"/>
      <c r="G1448" s="58"/>
    </row>
    <row r="1449" spans="1:7" ht="12.75">
      <c r="A1449" s="21"/>
      <c r="B1449" s="57"/>
      <c r="C1449" s="58"/>
      <c r="D1449" s="58"/>
      <c r="E1449" s="59"/>
      <c r="F1449" s="21"/>
      <c r="G1449" s="58"/>
    </row>
    <row r="1450" spans="1:7" ht="12.75">
      <c r="A1450" s="21"/>
      <c r="B1450" s="57"/>
      <c r="C1450" s="58"/>
      <c r="D1450" s="58"/>
      <c r="E1450" s="59"/>
      <c r="F1450" s="21"/>
      <c r="G1450" s="58"/>
    </row>
    <row r="1452" spans="1:4" ht="12.75">
      <c r="A1452" s="8" t="s">
        <v>207</v>
      </c>
      <c r="B1452" s="12"/>
      <c r="C1452" s="3"/>
      <c r="D1452" s="3"/>
    </row>
    <row r="1453" spans="1:4" ht="13.5" thickBot="1">
      <c r="A1453" t="s">
        <v>142</v>
      </c>
      <c r="B1453" s="56">
        <v>729.15</v>
      </c>
      <c r="C1453" s="3" t="s">
        <v>262</v>
      </c>
      <c r="D1453" s="3"/>
    </row>
    <row r="1454" spans="1:7" ht="12.75" customHeight="1">
      <c r="A1454" s="136" t="s">
        <v>12</v>
      </c>
      <c r="B1454" s="138" t="s">
        <v>137</v>
      </c>
      <c r="C1454" s="133" t="s">
        <v>268</v>
      </c>
      <c r="D1454" s="133" t="s">
        <v>269</v>
      </c>
      <c r="E1454" s="10" t="s">
        <v>0</v>
      </c>
      <c r="F1454" s="129" t="s">
        <v>9</v>
      </c>
      <c r="G1454" s="130"/>
    </row>
    <row r="1455" spans="1:7" ht="27" customHeight="1" thickBot="1">
      <c r="A1455" s="137"/>
      <c r="B1455" s="139"/>
      <c r="C1455" s="134"/>
      <c r="D1455" s="135"/>
      <c r="E1455" s="2"/>
      <c r="F1455" s="23" t="s">
        <v>10</v>
      </c>
      <c r="G1455" s="24" t="s">
        <v>11</v>
      </c>
    </row>
    <row r="1456" spans="1:7" ht="12.75">
      <c r="A1456" s="167" t="s">
        <v>14</v>
      </c>
      <c r="B1456" s="170">
        <v>29677</v>
      </c>
      <c r="C1456" s="149">
        <v>38411.28</v>
      </c>
      <c r="D1456" s="149">
        <v>37459.8</v>
      </c>
      <c r="E1456" s="47" t="s">
        <v>15</v>
      </c>
      <c r="F1456" s="30" t="s">
        <v>58</v>
      </c>
      <c r="G1456" s="33">
        <v>68</v>
      </c>
    </row>
    <row r="1457" spans="1:7" ht="25.5">
      <c r="A1457" s="168"/>
      <c r="B1457" s="171"/>
      <c r="C1457" s="150"/>
      <c r="D1457" s="150"/>
      <c r="E1457" s="9" t="s">
        <v>196</v>
      </c>
      <c r="F1457" s="5" t="s">
        <v>46</v>
      </c>
      <c r="G1457" s="48">
        <v>1219</v>
      </c>
    </row>
    <row r="1458" spans="1:7" ht="12.75">
      <c r="A1458" s="168"/>
      <c r="B1458" s="171"/>
      <c r="C1458" s="150"/>
      <c r="D1458" s="150"/>
      <c r="E1458" s="9" t="s">
        <v>208</v>
      </c>
      <c r="F1458" s="5" t="s">
        <v>209</v>
      </c>
      <c r="G1458" s="22">
        <v>621</v>
      </c>
    </row>
    <row r="1459" spans="1:7" ht="12.75">
      <c r="A1459" s="168"/>
      <c r="B1459" s="171"/>
      <c r="C1459" s="150"/>
      <c r="D1459" s="150"/>
      <c r="E1459" s="5" t="s">
        <v>17</v>
      </c>
      <c r="F1459" s="5" t="s">
        <v>94</v>
      </c>
      <c r="G1459" s="22">
        <v>2315</v>
      </c>
    </row>
    <row r="1460" spans="1:7" ht="25.5">
      <c r="A1460" s="168"/>
      <c r="B1460" s="171"/>
      <c r="C1460" s="150"/>
      <c r="D1460" s="150"/>
      <c r="E1460" s="7" t="s">
        <v>19</v>
      </c>
      <c r="F1460" s="5" t="s">
        <v>102</v>
      </c>
      <c r="G1460" s="22">
        <v>540</v>
      </c>
    </row>
    <row r="1461" spans="1:8" ht="13.5" thickBot="1">
      <c r="A1461" s="169"/>
      <c r="B1461" s="172"/>
      <c r="C1461" s="151"/>
      <c r="D1461" s="151"/>
      <c r="E1461" s="17" t="s">
        <v>138</v>
      </c>
      <c r="F1461" s="19"/>
      <c r="G1461" s="20">
        <f>SUM(G1456:G1460)</f>
        <v>4763</v>
      </c>
      <c r="H1461" s="3"/>
    </row>
    <row r="1462" spans="1:7" ht="12.75">
      <c r="A1462" s="25" t="s">
        <v>21</v>
      </c>
      <c r="B1462" s="26"/>
      <c r="C1462" s="27">
        <v>115672.2</v>
      </c>
      <c r="D1462" s="27">
        <v>113036.27</v>
      </c>
      <c r="E1462" s="28"/>
      <c r="F1462" s="28"/>
      <c r="G1462" s="36">
        <v>144917</v>
      </c>
    </row>
    <row r="1463" spans="1:7" ht="12.75">
      <c r="A1463" s="14" t="s">
        <v>22</v>
      </c>
      <c r="B1463" s="6"/>
      <c r="C1463" s="4">
        <v>27824.4</v>
      </c>
      <c r="D1463" s="4">
        <v>27133.9</v>
      </c>
      <c r="E1463" s="5"/>
      <c r="F1463" s="5"/>
      <c r="G1463" s="54">
        <f>C1463</f>
        <v>27824.4</v>
      </c>
    </row>
    <row r="1464" spans="1:7" ht="13.5" thickBot="1">
      <c r="A1464" s="16" t="s">
        <v>23</v>
      </c>
      <c r="B1464" s="17"/>
      <c r="C1464" s="18">
        <f>SUM(C1456:C1463)</f>
        <v>181907.87999999998</v>
      </c>
      <c r="D1464" s="18">
        <f>SUM(D1456:D1463)</f>
        <v>177629.97</v>
      </c>
      <c r="E1464" s="38" t="s">
        <v>139</v>
      </c>
      <c r="F1464" s="19"/>
      <c r="G1464" s="20">
        <f>SUM(G1461:G1463)</f>
        <v>177504.4</v>
      </c>
    </row>
    <row r="1465" spans="1:7" ht="12.75">
      <c r="A1465" s="74" t="s">
        <v>270</v>
      </c>
      <c r="B1465" s="6"/>
      <c r="C1465" s="11" t="s">
        <v>272</v>
      </c>
      <c r="D1465" s="71" t="s">
        <v>273</v>
      </c>
      <c r="E1465" s="72"/>
      <c r="F1465" s="127" t="s">
        <v>271</v>
      </c>
      <c r="G1465" s="128"/>
    </row>
    <row r="1466" spans="1:7" ht="12.75">
      <c r="A1466" s="14" t="s">
        <v>274</v>
      </c>
      <c r="B1466" s="6"/>
      <c r="C1466" s="51">
        <v>261103.06</v>
      </c>
      <c r="D1466" s="51">
        <v>250881.17</v>
      </c>
      <c r="E1466" s="72"/>
      <c r="F1466" s="5"/>
      <c r="G1466" s="54">
        <f>D1466</f>
        <v>250881.17</v>
      </c>
    </row>
    <row r="1467" spans="1:7" ht="12.75">
      <c r="A1467" s="14" t="s">
        <v>275</v>
      </c>
      <c r="B1467" s="6"/>
      <c r="C1467" s="51">
        <v>125462.49</v>
      </c>
      <c r="D1467" s="51">
        <v>120594.87</v>
      </c>
      <c r="E1467" s="72"/>
      <c r="F1467" s="5"/>
      <c r="G1467" s="54">
        <f>D1467</f>
        <v>120594.87</v>
      </c>
    </row>
    <row r="1468" spans="1:7" ht="12.75">
      <c r="A1468" s="75" t="s">
        <v>276</v>
      </c>
      <c r="B1468" s="6"/>
      <c r="C1468" s="51">
        <v>1143.56</v>
      </c>
      <c r="D1468" s="51">
        <v>818.72</v>
      </c>
      <c r="E1468" s="72"/>
      <c r="F1468" s="5"/>
      <c r="G1468" s="54">
        <f>D1468</f>
        <v>818.72</v>
      </c>
    </row>
    <row r="1469" spans="1:7" ht="13.5" thickBot="1">
      <c r="A1469" s="76" t="s">
        <v>278</v>
      </c>
      <c r="B1469" s="17"/>
      <c r="C1469" s="18">
        <f>SUM(C1466:C1468)</f>
        <v>387709.11</v>
      </c>
      <c r="D1469" s="18">
        <f>SUM(D1466:D1468)</f>
        <v>372294.76</v>
      </c>
      <c r="E1469" s="38"/>
      <c r="F1469" s="19"/>
      <c r="G1469" s="20">
        <f>SUM(G1466:G1468)</f>
        <v>372294.76</v>
      </c>
    </row>
    <row r="1470" spans="1:7" ht="12.75">
      <c r="A1470" s="21"/>
      <c r="B1470" s="57"/>
      <c r="C1470" s="58"/>
      <c r="D1470" s="58"/>
      <c r="E1470" s="59"/>
      <c r="F1470" s="21"/>
      <c r="G1470" s="58"/>
    </row>
    <row r="1471" spans="1:7" ht="12.75">
      <c r="A1471" s="21"/>
      <c r="B1471" s="57"/>
      <c r="C1471" s="58"/>
      <c r="D1471" s="58"/>
      <c r="E1471" s="59"/>
      <c r="F1471" s="21"/>
      <c r="G1471" s="58"/>
    </row>
    <row r="1472" spans="1:7" ht="12.75">
      <c r="A1472" s="21"/>
      <c r="B1472" s="57"/>
      <c r="C1472" s="58"/>
      <c r="D1472" s="58"/>
      <c r="E1472" s="59"/>
      <c r="F1472" s="21"/>
      <c r="G1472" s="58"/>
    </row>
    <row r="1473" spans="1:7" ht="12.75">
      <c r="A1473" s="21"/>
      <c r="B1473" s="57"/>
      <c r="C1473" s="58"/>
      <c r="D1473" s="58"/>
      <c r="E1473" s="59"/>
      <c r="F1473" s="21"/>
      <c r="G1473" s="58"/>
    </row>
    <row r="1475" spans="1:4" ht="12.75">
      <c r="A1475" s="8" t="s">
        <v>210</v>
      </c>
      <c r="B1475" s="12"/>
      <c r="C1475" s="3"/>
      <c r="D1475" s="3"/>
    </row>
    <row r="1476" spans="1:4" ht="12.75">
      <c r="A1476" t="s">
        <v>142</v>
      </c>
      <c r="B1476" s="56">
        <v>3865.64</v>
      </c>
      <c r="C1476" t="s">
        <v>262</v>
      </c>
      <c r="D1476" s="3"/>
    </row>
    <row r="1477" spans="1:4" ht="13.5" thickBot="1">
      <c r="A1477" t="s">
        <v>263</v>
      </c>
      <c r="B1477" s="56">
        <v>2204.49</v>
      </c>
      <c r="C1477" t="s">
        <v>262</v>
      </c>
      <c r="D1477" s="3"/>
    </row>
    <row r="1478" spans="1:7" ht="12.75" customHeight="1">
      <c r="A1478" s="136" t="s">
        <v>12</v>
      </c>
      <c r="B1478" s="138" t="s">
        <v>137</v>
      </c>
      <c r="C1478" s="133" t="s">
        <v>268</v>
      </c>
      <c r="D1478" s="133" t="s">
        <v>269</v>
      </c>
      <c r="E1478" s="10" t="s">
        <v>0</v>
      </c>
      <c r="F1478" s="129" t="s">
        <v>9</v>
      </c>
      <c r="G1478" s="130"/>
    </row>
    <row r="1479" spans="1:7" ht="41.25" customHeight="1" thickBot="1">
      <c r="A1479" s="137"/>
      <c r="B1479" s="139"/>
      <c r="C1479" s="134"/>
      <c r="D1479" s="135"/>
      <c r="E1479" s="2"/>
      <c r="F1479" s="23" t="s">
        <v>10</v>
      </c>
      <c r="G1479" s="24" t="s">
        <v>11</v>
      </c>
    </row>
    <row r="1480" spans="1:7" ht="12.75">
      <c r="A1480" s="143" t="s">
        <v>14</v>
      </c>
      <c r="B1480" s="140">
        <v>157000</v>
      </c>
      <c r="C1480" s="149">
        <f>37560.84+203641.88</f>
        <v>241202.72</v>
      </c>
      <c r="D1480" s="149">
        <v>206048.7</v>
      </c>
      <c r="E1480" s="46" t="s">
        <v>143</v>
      </c>
      <c r="F1480" s="30" t="s">
        <v>197</v>
      </c>
      <c r="G1480" s="33">
        <v>1798</v>
      </c>
    </row>
    <row r="1481" spans="1:7" ht="12.75">
      <c r="A1481" s="144"/>
      <c r="B1481" s="141"/>
      <c r="C1481" s="150"/>
      <c r="D1481" s="150"/>
      <c r="E1481" s="45" t="s">
        <v>15</v>
      </c>
      <c r="F1481" s="5" t="s">
        <v>211</v>
      </c>
      <c r="G1481" s="15">
        <v>6221</v>
      </c>
    </row>
    <row r="1482" spans="1:7" ht="12.75">
      <c r="A1482" s="144"/>
      <c r="B1482" s="141"/>
      <c r="C1482" s="150"/>
      <c r="D1482" s="150"/>
      <c r="E1482" s="6" t="s">
        <v>4</v>
      </c>
      <c r="F1482" s="5" t="s">
        <v>46</v>
      </c>
      <c r="G1482" s="48">
        <v>1665</v>
      </c>
    </row>
    <row r="1483" spans="1:7" ht="25.5">
      <c r="A1483" s="144"/>
      <c r="B1483" s="141"/>
      <c r="C1483" s="150"/>
      <c r="D1483" s="150"/>
      <c r="E1483" s="9" t="s">
        <v>212</v>
      </c>
      <c r="F1483" s="5" t="s">
        <v>95</v>
      </c>
      <c r="G1483" s="22">
        <v>39543</v>
      </c>
    </row>
    <row r="1484" spans="1:7" ht="25.5">
      <c r="A1484" s="144"/>
      <c r="B1484" s="141"/>
      <c r="C1484" s="150"/>
      <c r="D1484" s="150"/>
      <c r="E1484" s="9" t="s">
        <v>125</v>
      </c>
      <c r="F1484" s="5" t="s">
        <v>60</v>
      </c>
      <c r="G1484" s="22">
        <v>58202</v>
      </c>
    </row>
    <row r="1485" spans="1:7" ht="38.25">
      <c r="A1485" s="144"/>
      <c r="B1485" s="141"/>
      <c r="C1485" s="150"/>
      <c r="D1485" s="150"/>
      <c r="E1485" s="9" t="s">
        <v>116</v>
      </c>
      <c r="F1485" s="5" t="s">
        <v>94</v>
      </c>
      <c r="G1485" s="22">
        <v>854</v>
      </c>
    </row>
    <row r="1486" spans="1:7" ht="12.75">
      <c r="A1486" s="144"/>
      <c r="B1486" s="141"/>
      <c r="C1486" s="150"/>
      <c r="D1486" s="150"/>
      <c r="E1486" s="9" t="s">
        <v>77</v>
      </c>
      <c r="F1486" s="5" t="s">
        <v>213</v>
      </c>
      <c r="G1486" s="22">
        <v>6177</v>
      </c>
    </row>
    <row r="1487" spans="1:7" ht="12.75">
      <c r="A1487" s="144"/>
      <c r="B1487" s="141"/>
      <c r="C1487" s="150"/>
      <c r="D1487" s="150"/>
      <c r="E1487" s="9" t="s">
        <v>31</v>
      </c>
      <c r="F1487" s="5" t="s">
        <v>49</v>
      </c>
      <c r="G1487" s="22">
        <v>1022</v>
      </c>
    </row>
    <row r="1488" spans="1:7" ht="12.75">
      <c r="A1488" s="144"/>
      <c r="B1488" s="141"/>
      <c r="C1488" s="150"/>
      <c r="D1488" s="150"/>
      <c r="E1488" s="5" t="s">
        <v>17</v>
      </c>
      <c r="F1488" s="5" t="s">
        <v>39</v>
      </c>
      <c r="G1488" s="48">
        <v>3045</v>
      </c>
    </row>
    <row r="1489" spans="1:7" ht="12.75">
      <c r="A1489" s="144"/>
      <c r="B1489" s="141"/>
      <c r="C1489" s="150"/>
      <c r="D1489" s="150"/>
      <c r="E1489" s="5" t="s">
        <v>362</v>
      </c>
      <c r="F1489" s="5" t="s">
        <v>336</v>
      </c>
      <c r="G1489" s="48">
        <v>1024</v>
      </c>
    </row>
    <row r="1490" spans="1:7" ht="25.5">
      <c r="A1490" s="144"/>
      <c r="B1490" s="141"/>
      <c r="C1490" s="150"/>
      <c r="D1490" s="150"/>
      <c r="E1490" s="7" t="s">
        <v>19</v>
      </c>
      <c r="F1490" s="5" t="s">
        <v>94</v>
      </c>
      <c r="G1490" s="48">
        <v>270</v>
      </c>
    </row>
    <row r="1491" spans="1:7" ht="12.75">
      <c r="A1491" s="144"/>
      <c r="B1491" s="141"/>
      <c r="C1491" s="150"/>
      <c r="D1491" s="150"/>
      <c r="E1491" s="5" t="s">
        <v>71</v>
      </c>
      <c r="F1491" s="5" t="s">
        <v>214</v>
      </c>
      <c r="G1491" s="48">
        <v>11538</v>
      </c>
    </row>
    <row r="1492" spans="1:8" ht="13.5" thickBot="1">
      <c r="A1492" s="145"/>
      <c r="B1492" s="142"/>
      <c r="C1492" s="151"/>
      <c r="D1492" s="151"/>
      <c r="E1492" s="17" t="s">
        <v>138</v>
      </c>
      <c r="F1492" s="19"/>
      <c r="G1492" s="20">
        <f>SUM(G1480:G1491)</f>
        <v>131359</v>
      </c>
      <c r="H1492" s="3"/>
    </row>
    <row r="1493" spans="1:7" ht="12.75">
      <c r="A1493" s="25" t="s">
        <v>21</v>
      </c>
      <c r="B1493" s="26"/>
      <c r="C1493" s="49">
        <f>104982.12+613242.72</f>
        <v>718224.84</v>
      </c>
      <c r="D1493" s="49">
        <v>627009.16</v>
      </c>
      <c r="E1493" s="28"/>
      <c r="F1493" s="28"/>
      <c r="G1493" s="36">
        <v>667941</v>
      </c>
    </row>
    <row r="1494" spans="1:7" ht="12.75">
      <c r="A1494" s="14" t="s">
        <v>22</v>
      </c>
      <c r="B1494" s="6"/>
      <c r="C1494" s="4">
        <v>147512.84</v>
      </c>
      <c r="D1494" s="4">
        <v>148599.14</v>
      </c>
      <c r="E1494" s="5"/>
      <c r="F1494" s="5"/>
      <c r="G1494" s="54">
        <f>C1494</f>
        <v>147512.84</v>
      </c>
    </row>
    <row r="1495" spans="1:7" ht="13.5" thickBot="1">
      <c r="A1495" s="16" t="s">
        <v>23</v>
      </c>
      <c r="B1495" s="17"/>
      <c r="C1495" s="98">
        <f>SUM(C1480:C1494)</f>
        <v>1106940.4</v>
      </c>
      <c r="D1495" s="98">
        <f>SUM(D1480:D1494)</f>
        <v>981657.0000000001</v>
      </c>
      <c r="E1495" s="99" t="s">
        <v>139</v>
      </c>
      <c r="F1495" s="100"/>
      <c r="G1495" s="101">
        <f>SUM(G1492:G1494)</f>
        <v>946812.84</v>
      </c>
    </row>
    <row r="1496" spans="1:7" ht="12.75">
      <c r="A1496" s="74" t="s">
        <v>270</v>
      </c>
      <c r="B1496" s="6"/>
      <c r="C1496" s="11" t="s">
        <v>272</v>
      </c>
      <c r="D1496" s="71" t="s">
        <v>273</v>
      </c>
      <c r="E1496" s="72"/>
      <c r="F1496" s="127" t="s">
        <v>271</v>
      </c>
      <c r="G1496" s="128"/>
    </row>
    <row r="1497" spans="1:7" ht="12.75">
      <c r="A1497" s="14" t="s">
        <v>274</v>
      </c>
      <c r="B1497" s="6"/>
      <c r="C1497" s="51">
        <v>1368720.82</v>
      </c>
      <c r="D1497" s="51">
        <v>1322944.59</v>
      </c>
      <c r="E1497" s="72"/>
      <c r="F1497" s="5"/>
      <c r="G1497" s="54">
        <f>D1497</f>
        <v>1322944.59</v>
      </c>
    </row>
    <row r="1498" spans="1:7" ht="12.75">
      <c r="A1498" s="14" t="s">
        <v>275</v>
      </c>
      <c r="B1498" s="6"/>
      <c r="C1498" s="51">
        <v>587035.67</v>
      </c>
      <c r="D1498" s="51">
        <v>561607.68</v>
      </c>
      <c r="E1498" s="72"/>
      <c r="F1498" s="5"/>
      <c r="G1498" s="54">
        <f>D1498</f>
        <v>561607.68</v>
      </c>
    </row>
    <row r="1499" spans="1:7" ht="12.75">
      <c r="A1499" s="75" t="s">
        <v>276</v>
      </c>
      <c r="B1499" s="6"/>
      <c r="C1499" s="51">
        <v>42042.58</v>
      </c>
      <c r="D1499" s="51">
        <v>23006.82</v>
      </c>
      <c r="E1499" s="72"/>
      <c r="F1499" s="5"/>
      <c r="G1499" s="54">
        <f>D1499</f>
        <v>23006.82</v>
      </c>
    </row>
    <row r="1500" spans="1:7" ht="13.5" thickBot="1">
      <c r="A1500" s="76" t="s">
        <v>278</v>
      </c>
      <c r="B1500" s="17"/>
      <c r="C1500" s="18">
        <f>SUM(C1497:C1499)</f>
        <v>1997799.0700000003</v>
      </c>
      <c r="D1500" s="18">
        <f>SUM(D1497:D1499)</f>
        <v>1907559.09</v>
      </c>
      <c r="E1500" s="38"/>
      <c r="F1500" s="19"/>
      <c r="G1500" s="20">
        <f>SUM(G1497:G1499)</f>
        <v>1907559.09</v>
      </c>
    </row>
    <row r="1501" spans="1:7" ht="12.75">
      <c r="A1501" s="21"/>
      <c r="B1501" s="57"/>
      <c r="C1501" s="58"/>
      <c r="D1501" s="58"/>
      <c r="E1501" s="59"/>
      <c r="F1501" s="21"/>
      <c r="G1501" s="58"/>
    </row>
    <row r="1502" spans="1:7" ht="12.75">
      <c r="A1502" s="21"/>
      <c r="B1502" s="57"/>
      <c r="C1502" s="58"/>
      <c r="D1502" s="58"/>
      <c r="E1502" s="59"/>
      <c r="F1502" s="21"/>
      <c r="G1502" s="58"/>
    </row>
    <row r="1503" spans="1:7" ht="12.75">
      <c r="A1503" s="21"/>
      <c r="B1503" s="57"/>
      <c r="C1503" s="58"/>
      <c r="D1503" s="58"/>
      <c r="E1503" s="59"/>
      <c r="F1503" s="21"/>
      <c r="G1503" s="58"/>
    </row>
    <row r="1505" spans="1:4" ht="12.75">
      <c r="A1505" s="8" t="s">
        <v>215</v>
      </c>
      <c r="B1505" s="12"/>
      <c r="C1505" s="3"/>
      <c r="D1505" s="3"/>
    </row>
    <row r="1506" spans="1:4" ht="13.5" thickBot="1">
      <c r="A1506" t="s">
        <v>142</v>
      </c>
      <c r="B1506" s="56">
        <v>418.1</v>
      </c>
      <c r="C1506" s="3" t="s">
        <v>262</v>
      </c>
      <c r="D1506" s="3"/>
    </row>
    <row r="1507" spans="1:7" ht="12.75" customHeight="1">
      <c r="A1507" s="136" t="s">
        <v>12</v>
      </c>
      <c r="B1507" s="138" t="s">
        <v>137</v>
      </c>
      <c r="C1507" s="133" t="s">
        <v>268</v>
      </c>
      <c r="D1507" s="133" t="s">
        <v>269</v>
      </c>
      <c r="E1507" s="10" t="s">
        <v>0</v>
      </c>
      <c r="F1507" s="129" t="s">
        <v>9</v>
      </c>
      <c r="G1507" s="130"/>
    </row>
    <row r="1508" spans="1:7" ht="39.75" customHeight="1" thickBot="1">
      <c r="A1508" s="137"/>
      <c r="B1508" s="139"/>
      <c r="C1508" s="134"/>
      <c r="D1508" s="135"/>
      <c r="E1508" s="2"/>
      <c r="F1508" s="23" t="s">
        <v>10</v>
      </c>
      <c r="G1508" s="24" t="s">
        <v>11</v>
      </c>
    </row>
    <row r="1509" spans="1:7" ht="12.75">
      <c r="A1509" s="143" t="s">
        <v>14</v>
      </c>
      <c r="B1509" s="140">
        <v>17000</v>
      </c>
      <c r="C1509" s="149">
        <v>22063.56</v>
      </c>
      <c r="D1509" s="149">
        <v>17630.41</v>
      </c>
      <c r="E1509" s="46" t="s">
        <v>143</v>
      </c>
      <c r="F1509" s="30" t="s">
        <v>216</v>
      </c>
      <c r="G1509" s="33">
        <v>294</v>
      </c>
    </row>
    <row r="1510" spans="1:7" ht="12.75">
      <c r="A1510" s="144"/>
      <c r="B1510" s="141"/>
      <c r="C1510" s="150"/>
      <c r="D1510" s="150"/>
      <c r="E1510" s="6" t="s">
        <v>7</v>
      </c>
      <c r="F1510" s="5" t="s">
        <v>94</v>
      </c>
      <c r="G1510" s="48">
        <v>2238</v>
      </c>
    </row>
    <row r="1511" spans="1:7" ht="12.75">
      <c r="A1511" s="144"/>
      <c r="B1511" s="141"/>
      <c r="C1511" s="150"/>
      <c r="D1511" s="150"/>
      <c r="E1511" s="9" t="s">
        <v>208</v>
      </c>
      <c r="F1511" s="5" t="s">
        <v>209</v>
      </c>
      <c r="G1511" s="22">
        <v>621</v>
      </c>
    </row>
    <row r="1512" spans="1:7" ht="12.75">
      <c r="A1512" s="144"/>
      <c r="B1512" s="141"/>
      <c r="C1512" s="150"/>
      <c r="D1512" s="150"/>
      <c r="E1512" s="9" t="s">
        <v>3</v>
      </c>
      <c r="F1512" s="5" t="s">
        <v>60</v>
      </c>
      <c r="G1512" s="22">
        <v>2902</v>
      </c>
    </row>
    <row r="1513" spans="1:7" ht="12.75">
      <c r="A1513" s="144"/>
      <c r="B1513" s="141"/>
      <c r="C1513" s="150"/>
      <c r="D1513" s="150"/>
      <c r="E1513" s="5" t="s">
        <v>17</v>
      </c>
      <c r="F1513" s="5" t="s">
        <v>94</v>
      </c>
      <c r="G1513" s="22">
        <v>2315</v>
      </c>
    </row>
    <row r="1514" spans="1:7" ht="12.75">
      <c r="A1514" s="144"/>
      <c r="B1514" s="141"/>
      <c r="C1514" s="150"/>
      <c r="D1514" s="150"/>
      <c r="E1514" s="5" t="s">
        <v>110</v>
      </c>
      <c r="F1514" s="5" t="s">
        <v>217</v>
      </c>
      <c r="G1514" s="22">
        <v>1829</v>
      </c>
    </row>
    <row r="1515" spans="1:7" ht="25.5">
      <c r="A1515" s="144"/>
      <c r="B1515" s="141"/>
      <c r="C1515" s="150"/>
      <c r="D1515" s="150"/>
      <c r="E1515" s="7" t="s">
        <v>19</v>
      </c>
      <c r="F1515" s="5" t="s">
        <v>123</v>
      </c>
      <c r="G1515" s="48">
        <v>2746</v>
      </c>
    </row>
    <row r="1516" spans="1:7" ht="12.75">
      <c r="A1516" s="144"/>
      <c r="B1516" s="141"/>
      <c r="C1516" s="150"/>
      <c r="D1516" s="150"/>
      <c r="E1516" s="5" t="s">
        <v>20</v>
      </c>
      <c r="F1516" s="5"/>
      <c r="G1516" s="48">
        <v>1141</v>
      </c>
    </row>
    <row r="1517" spans="1:7" ht="12.75">
      <c r="A1517" s="144"/>
      <c r="B1517" s="141"/>
      <c r="C1517" s="150"/>
      <c r="D1517" s="150"/>
      <c r="E1517" s="5" t="s">
        <v>71</v>
      </c>
      <c r="F1517" s="23" t="s">
        <v>39</v>
      </c>
      <c r="G1517" s="66">
        <v>11897</v>
      </c>
    </row>
    <row r="1518" spans="1:8" ht="13.5" thickBot="1">
      <c r="A1518" s="145"/>
      <c r="B1518" s="142"/>
      <c r="C1518" s="151"/>
      <c r="D1518" s="151"/>
      <c r="E1518" s="17" t="s">
        <v>138</v>
      </c>
      <c r="F1518" s="19"/>
      <c r="G1518" s="20">
        <f>SUM(G1509:G1517)</f>
        <v>25983</v>
      </c>
      <c r="H1518" s="3"/>
    </row>
    <row r="1519" spans="1:7" ht="12.75">
      <c r="A1519" s="25" t="s">
        <v>21</v>
      </c>
      <c r="B1519" s="26"/>
      <c r="C1519" s="49">
        <v>66442.35</v>
      </c>
      <c r="D1519" s="49">
        <v>53120.18</v>
      </c>
      <c r="E1519" s="28"/>
      <c r="F1519" s="28"/>
      <c r="G1519" s="36">
        <v>115674</v>
      </c>
    </row>
    <row r="1520" spans="1:7" ht="12.75">
      <c r="A1520" s="14" t="s">
        <v>22</v>
      </c>
      <c r="B1520" s="6"/>
      <c r="C1520" s="4">
        <v>15982.29</v>
      </c>
      <c r="D1520" s="4">
        <v>12743.79</v>
      </c>
      <c r="E1520" s="5"/>
      <c r="F1520" s="5"/>
      <c r="G1520" s="54">
        <f>C1520</f>
        <v>15982.29</v>
      </c>
    </row>
    <row r="1521" spans="1:7" ht="13.5" thickBot="1">
      <c r="A1521" s="16" t="s">
        <v>23</v>
      </c>
      <c r="B1521" s="17"/>
      <c r="C1521" s="18">
        <f>SUM(C1509:C1520)</f>
        <v>104488.20000000001</v>
      </c>
      <c r="D1521" s="18">
        <f>SUM(D1509:D1520)</f>
        <v>83494.38</v>
      </c>
      <c r="E1521" s="38" t="s">
        <v>139</v>
      </c>
      <c r="F1521" s="19"/>
      <c r="G1521" s="20">
        <f>SUM(G1518:G1520)</f>
        <v>157639.29</v>
      </c>
    </row>
    <row r="1522" spans="1:7" ht="12.75">
      <c r="A1522" s="74" t="s">
        <v>270</v>
      </c>
      <c r="B1522" s="6"/>
      <c r="C1522" s="11" t="s">
        <v>272</v>
      </c>
      <c r="D1522" s="71" t="s">
        <v>273</v>
      </c>
      <c r="E1522" s="72"/>
      <c r="F1522" s="127" t="s">
        <v>271</v>
      </c>
      <c r="G1522" s="128"/>
    </row>
    <row r="1523" spans="1:7" ht="12.75">
      <c r="A1523" s="14" t="s">
        <v>274</v>
      </c>
      <c r="B1523" s="6"/>
      <c r="C1523" s="51">
        <v>150035.69</v>
      </c>
      <c r="D1523" s="51">
        <v>118111.61</v>
      </c>
      <c r="E1523" s="72"/>
      <c r="F1523" s="5"/>
      <c r="G1523" s="54">
        <f>D1523</f>
        <v>118111.61</v>
      </c>
    </row>
    <row r="1524" spans="1:7" ht="12.75">
      <c r="A1524" s="14" t="s">
        <v>275</v>
      </c>
      <c r="B1524" s="6"/>
      <c r="C1524" s="51">
        <v>63254.01</v>
      </c>
      <c r="D1524" s="51">
        <v>33668.42</v>
      </c>
      <c r="E1524" s="72"/>
      <c r="F1524" s="5"/>
      <c r="G1524" s="54">
        <f>D1524</f>
        <v>33668.42</v>
      </c>
    </row>
    <row r="1525" spans="1:7" ht="12.75">
      <c r="A1525" s="75" t="s">
        <v>276</v>
      </c>
      <c r="B1525" s="6"/>
      <c r="C1525" s="51">
        <v>611.22</v>
      </c>
      <c r="D1525" s="51">
        <v>320.27</v>
      </c>
      <c r="E1525" s="72"/>
      <c r="F1525" s="5"/>
      <c r="G1525" s="54">
        <f>D1525</f>
        <v>320.27</v>
      </c>
    </row>
    <row r="1526" spans="1:7" ht="13.5" thickBot="1">
      <c r="A1526" s="76" t="s">
        <v>278</v>
      </c>
      <c r="B1526" s="17"/>
      <c r="C1526" s="18">
        <f>SUM(C1523:C1525)</f>
        <v>213900.92</v>
      </c>
      <c r="D1526" s="18">
        <f>SUM(D1523:D1525)</f>
        <v>152100.3</v>
      </c>
      <c r="E1526" s="38"/>
      <c r="F1526" s="19"/>
      <c r="G1526" s="20">
        <f>SUM(G1523:G1525)</f>
        <v>152100.3</v>
      </c>
    </row>
    <row r="1527" spans="1:7" ht="12.75">
      <c r="A1527" s="21"/>
      <c r="B1527" s="57"/>
      <c r="C1527" s="58"/>
      <c r="D1527" s="58"/>
      <c r="E1527" s="59"/>
      <c r="F1527" s="21"/>
      <c r="G1527" s="58"/>
    </row>
    <row r="1528" spans="1:7" ht="12.75">
      <c r="A1528" s="21"/>
      <c r="B1528" s="57"/>
      <c r="C1528" s="58"/>
      <c r="D1528" s="58"/>
      <c r="E1528" s="59"/>
      <c r="F1528" s="21"/>
      <c r="G1528" s="58"/>
    </row>
    <row r="1529" spans="1:7" ht="12.75">
      <c r="A1529" s="21"/>
      <c r="B1529" s="57"/>
      <c r="C1529" s="58"/>
      <c r="D1529" s="58"/>
      <c r="E1529" s="59"/>
      <c r="F1529" s="21"/>
      <c r="G1529" s="58"/>
    </row>
    <row r="1530" spans="1:7" ht="12.75">
      <c r="A1530" s="21"/>
      <c r="B1530" s="57"/>
      <c r="C1530" s="58"/>
      <c r="D1530" s="58"/>
      <c r="E1530" s="59"/>
      <c r="F1530" s="21"/>
      <c r="G1530" s="58"/>
    </row>
    <row r="1531" spans="1:7" ht="12.75">
      <c r="A1531" s="21"/>
      <c r="B1531" s="57"/>
      <c r="C1531" s="58"/>
      <c r="D1531" s="58"/>
      <c r="E1531" s="59"/>
      <c r="F1531" s="21"/>
      <c r="G1531" s="58"/>
    </row>
    <row r="1532" spans="1:7" ht="12.75">
      <c r="A1532" s="21"/>
      <c r="B1532" s="57"/>
      <c r="C1532" s="58"/>
      <c r="D1532" s="58"/>
      <c r="E1532" s="59"/>
      <c r="F1532" s="21"/>
      <c r="G1532" s="58"/>
    </row>
    <row r="1534" spans="1:4" ht="12.75">
      <c r="A1534" s="8" t="s">
        <v>218</v>
      </c>
      <c r="B1534" s="12"/>
      <c r="C1534" s="3"/>
      <c r="D1534" s="3"/>
    </row>
    <row r="1535" spans="1:4" ht="13.5" thickBot="1">
      <c r="A1535" t="s">
        <v>142</v>
      </c>
      <c r="B1535" s="56">
        <v>629.64</v>
      </c>
      <c r="C1535" s="3" t="s">
        <v>262</v>
      </c>
      <c r="D1535" s="3"/>
    </row>
    <row r="1536" spans="1:7" ht="12.75" customHeight="1">
      <c r="A1536" s="136" t="s">
        <v>12</v>
      </c>
      <c r="B1536" s="138" t="s">
        <v>137</v>
      </c>
      <c r="C1536" s="133" t="s">
        <v>268</v>
      </c>
      <c r="D1536" s="133" t="s">
        <v>269</v>
      </c>
      <c r="E1536" s="10" t="s">
        <v>0</v>
      </c>
      <c r="F1536" s="129" t="s">
        <v>9</v>
      </c>
      <c r="G1536" s="130"/>
    </row>
    <row r="1537" spans="1:7" ht="40.5" customHeight="1" thickBot="1">
      <c r="A1537" s="137"/>
      <c r="B1537" s="139"/>
      <c r="C1537" s="134"/>
      <c r="D1537" s="135"/>
      <c r="E1537" s="2"/>
      <c r="F1537" s="23" t="s">
        <v>10</v>
      </c>
      <c r="G1537" s="24" t="s">
        <v>11</v>
      </c>
    </row>
    <row r="1538" spans="1:7" ht="12.75">
      <c r="A1538" s="143" t="s">
        <v>14</v>
      </c>
      <c r="B1538" s="140">
        <v>26000</v>
      </c>
      <c r="C1538" s="149">
        <v>33169.68</v>
      </c>
      <c r="D1538" s="149">
        <v>27273.56</v>
      </c>
      <c r="E1538" s="46" t="s">
        <v>143</v>
      </c>
      <c r="F1538" s="30" t="s">
        <v>363</v>
      </c>
      <c r="G1538" s="33">
        <v>13905</v>
      </c>
    </row>
    <row r="1539" spans="1:7" ht="12.75">
      <c r="A1539" s="144"/>
      <c r="B1539" s="141"/>
      <c r="C1539" s="150"/>
      <c r="D1539" s="150"/>
      <c r="E1539" s="45" t="s">
        <v>15</v>
      </c>
      <c r="F1539" s="5" t="s">
        <v>219</v>
      </c>
      <c r="G1539" s="81">
        <v>1165</v>
      </c>
    </row>
    <row r="1540" spans="1:7" ht="25.5">
      <c r="A1540" s="144"/>
      <c r="B1540" s="141"/>
      <c r="C1540" s="150"/>
      <c r="D1540" s="150"/>
      <c r="E1540" s="9" t="s">
        <v>220</v>
      </c>
      <c r="F1540" s="5" t="s">
        <v>58</v>
      </c>
      <c r="G1540" s="48">
        <v>1330</v>
      </c>
    </row>
    <row r="1541" spans="1:7" ht="38.25">
      <c r="A1541" s="144"/>
      <c r="B1541" s="141"/>
      <c r="C1541" s="150"/>
      <c r="D1541" s="150"/>
      <c r="E1541" s="9" t="s">
        <v>221</v>
      </c>
      <c r="F1541" s="5" t="s">
        <v>90</v>
      </c>
      <c r="G1541" s="48">
        <v>471</v>
      </c>
    </row>
    <row r="1542" spans="1:7" ht="13.5" customHeight="1">
      <c r="A1542" s="144"/>
      <c r="B1542" s="141"/>
      <c r="C1542" s="150"/>
      <c r="D1542" s="150"/>
      <c r="E1542" s="5" t="s">
        <v>17</v>
      </c>
      <c r="F1542" s="5" t="s">
        <v>60</v>
      </c>
      <c r="G1542" s="48">
        <v>1158</v>
      </c>
    </row>
    <row r="1543" spans="1:7" ht="27" customHeight="1">
      <c r="A1543" s="144"/>
      <c r="B1543" s="141"/>
      <c r="C1543" s="150"/>
      <c r="D1543" s="150"/>
      <c r="E1543" s="7" t="s">
        <v>19</v>
      </c>
      <c r="F1543" s="5" t="s">
        <v>1</v>
      </c>
      <c r="G1543" s="48">
        <v>270</v>
      </c>
    </row>
    <row r="1544" spans="1:7" ht="12.75">
      <c r="A1544" s="144"/>
      <c r="B1544" s="141"/>
      <c r="C1544" s="150"/>
      <c r="D1544" s="150"/>
      <c r="E1544" s="5" t="s">
        <v>71</v>
      </c>
      <c r="F1544" s="5" t="s">
        <v>60</v>
      </c>
      <c r="G1544" s="48">
        <v>269</v>
      </c>
    </row>
    <row r="1545" spans="1:8" ht="13.5" thickBot="1">
      <c r="A1545" s="145"/>
      <c r="B1545" s="142"/>
      <c r="C1545" s="151"/>
      <c r="D1545" s="151"/>
      <c r="E1545" s="17" t="s">
        <v>138</v>
      </c>
      <c r="F1545" s="19"/>
      <c r="G1545" s="20">
        <f>SUM(G1538:G1544)</f>
        <v>18568</v>
      </c>
      <c r="H1545" s="3"/>
    </row>
    <row r="1546" spans="1:7" ht="12.75">
      <c r="A1546" s="25" t="s">
        <v>21</v>
      </c>
      <c r="B1546" s="26"/>
      <c r="C1546" s="49">
        <v>99886.08</v>
      </c>
      <c r="D1546" s="49">
        <v>82162.44</v>
      </c>
      <c r="E1546" s="28"/>
      <c r="F1546" s="28"/>
      <c r="G1546" s="36">
        <v>163964</v>
      </c>
    </row>
    <row r="1547" spans="1:7" ht="12.75">
      <c r="A1547" s="14" t="s">
        <v>22</v>
      </c>
      <c r="B1547" s="6"/>
      <c r="C1547" s="4">
        <v>24027.24</v>
      </c>
      <c r="D1547" s="4">
        <v>19754.15</v>
      </c>
      <c r="E1547" s="5"/>
      <c r="F1547" s="5"/>
      <c r="G1547" s="54">
        <f>C1547</f>
        <v>24027.24</v>
      </c>
    </row>
    <row r="1548" spans="1:7" ht="13.5" thickBot="1">
      <c r="A1548" s="16" t="s">
        <v>23</v>
      </c>
      <c r="B1548" s="17"/>
      <c r="C1548" s="18">
        <f>SUM(C1538:C1547)</f>
        <v>157083</v>
      </c>
      <c r="D1548" s="18">
        <f>SUM(D1538:D1547)</f>
        <v>129190.15</v>
      </c>
      <c r="E1548" s="38" t="s">
        <v>139</v>
      </c>
      <c r="F1548" s="19"/>
      <c r="G1548" s="20">
        <f>SUM(G1545:G1547)</f>
        <v>206559.24</v>
      </c>
    </row>
    <row r="1549" spans="1:7" ht="12.75">
      <c r="A1549" s="74" t="s">
        <v>270</v>
      </c>
      <c r="B1549" s="6"/>
      <c r="C1549" s="11" t="s">
        <v>272</v>
      </c>
      <c r="D1549" s="71" t="s">
        <v>273</v>
      </c>
      <c r="E1549" s="72"/>
      <c r="F1549" s="127" t="s">
        <v>271</v>
      </c>
      <c r="G1549" s="128"/>
    </row>
    <row r="1550" spans="1:7" ht="12.75">
      <c r="A1550" s="14" t="s">
        <v>274</v>
      </c>
      <c r="B1550" s="6"/>
      <c r="C1550" s="51">
        <v>225242.4</v>
      </c>
      <c r="D1550" s="51">
        <v>184282.3</v>
      </c>
      <c r="E1550" s="72"/>
      <c r="F1550" s="5"/>
      <c r="G1550" s="54">
        <f>D1550</f>
        <v>184282.3</v>
      </c>
    </row>
    <row r="1551" spans="1:7" ht="12.75">
      <c r="A1551" s="14" t="s">
        <v>275</v>
      </c>
      <c r="B1551" s="6"/>
      <c r="C1551" s="51">
        <v>159965.09</v>
      </c>
      <c r="D1551" s="51">
        <v>86773.84</v>
      </c>
      <c r="E1551" s="72"/>
      <c r="F1551" s="5"/>
      <c r="G1551" s="54">
        <f>D1551</f>
        <v>86773.84</v>
      </c>
    </row>
    <row r="1552" spans="1:7" ht="12.75">
      <c r="A1552" s="75" t="s">
        <v>276</v>
      </c>
      <c r="B1552" s="6"/>
      <c r="C1552" s="51">
        <v>1459.04</v>
      </c>
      <c r="D1552" s="51">
        <v>902.67</v>
      </c>
      <c r="E1552" s="72"/>
      <c r="F1552" s="5"/>
      <c r="G1552" s="54">
        <f>D1552</f>
        <v>902.67</v>
      </c>
    </row>
    <row r="1553" spans="1:7" ht="13.5" thickBot="1">
      <c r="A1553" s="76" t="s">
        <v>278</v>
      </c>
      <c r="B1553" s="17"/>
      <c r="C1553" s="18">
        <f>SUM(C1550:C1552)</f>
        <v>386666.52999999997</v>
      </c>
      <c r="D1553" s="18">
        <f>SUM(D1550:D1552)</f>
        <v>271958.81</v>
      </c>
      <c r="E1553" s="38"/>
      <c r="F1553" s="19"/>
      <c r="G1553" s="20">
        <f>SUM(G1550:G1552)</f>
        <v>271958.81</v>
      </c>
    </row>
    <row r="1554" spans="1:7" ht="12.75">
      <c r="A1554" s="21"/>
      <c r="B1554" s="57"/>
      <c r="C1554" s="58"/>
      <c r="D1554" s="58"/>
      <c r="E1554" s="59"/>
      <c r="F1554" s="21"/>
      <c r="G1554" s="58"/>
    </row>
    <row r="1555" spans="1:7" ht="12.75">
      <c r="A1555" s="21"/>
      <c r="B1555" s="57"/>
      <c r="C1555" s="58"/>
      <c r="D1555" s="58"/>
      <c r="E1555" s="59"/>
      <c r="F1555" s="21"/>
      <c r="G1555" s="58"/>
    </row>
    <row r="1556" spans="1:7" ht="12.75">
      <c r="A1556" s="21"/>
      <c r="B1556" s="57"/>
      <c r="C1556" s="58"/>
      <c r="D1556" s="58"/>
      <c r="E1556" s="59"/>
      <c r="F1556" s="21"/>
      <c r="G1556" s="58"/>
    </row>
    <row r="1557" spans="1:7" ht="12.75">
      <c r="A1557" s="21"/>
      <c r="B1557" s="57"/>
      <c r="C1557" s="58"/>
      <c r="D1557" s="58"/>
      <c r="E1557" s="59"/>
      <c r="F1557" s="21"/>
      <c r="G1557" s="58"/>
    </row>
    <row r="1558" spans="1:7" ht="12.75">
      <c r="A1558" s="21"/>
      <c r="B1558" s="57"/>
      <c r="C1558" s="58"/>
      <c r="D1558" s="58"/>
      <c r="E1558" s="59"/>
      <c r="F1558" s="21"/>
      <c r="G1558" s="58"/>
    </row>
    <row r="1560" spans="1:4" ht="12.75">
      <c r="A1560" s="8" t="s">
        <v>222</v>
      </c>
      <c r="B1560" s="12"/>
      <c r="C1560" s="3"/>
      <c r="D1560" s="3"/>
    </row>
    <row r="1561" spans="1:4" ht="13.5" thickBot="1">
      <c r="A1561" t="s">
        <v>142</v>
      </c>
      <c r="B1561" s="56">
        <v>420.84</v>
      </c>
      <c r="C1561" s="3" t="s">
        <v>262</v>
      </c>
      <c r="D1561" s="3"/>
    </row>
    <row r="1562" spans="1:7" ht="12.75" customHeight="1">
      <c r="A1562" s="136" t="s">
        <v>12</v>
      </c>
      <c r="B1562" s="138" t="s">
        <v>137</v>
      </c>
      <c r="C1562" s="133" t="s">
        <v>268</v>
      </c>
      <c r="D1562" s="133" t="s">
        <v>269</v>
      </c>
      <c r="E1562" s="10" t="s">
        <v>0</v>
      </c>
      <c r="F1562" s="129" t="s">
        <v>9</v>
      </c>
      <c r="G1562" s="130"/>
    </row>
    <row r="1563" spans="1:7" ht="28.5" customHeight="1" thickBot="1">
      <c r="A1563" s="137"/>
      <c r="B1563" s="139"/>
      <c r="C1563" s="134"/>
      <c r="D1563" s="135"/>
      <c r="E1563" s="2"/>
      <c r="F1563" s="23" t="s">
        <v>10</v>
      </c>
      <c r="G1563" s="24" t="s">
        <v>11</v>
      </c>
    </row>
    <row r="1564" spans="1:7" ht="12.75">
      <c r="A1564" s="143" t="s">
        <v>14</v>
      </c>
      <c r="B1564" s="140">
        <v>17600</v>
      </c>
      <c r="C1564" s="149">
        <v>22170.26</v>
      </c>
      <c r="D1564" s="149">
        <v>24280.67</v>
      </c>
      <c r="E1564" s="47" t="s">
        <v>15</v>
      </c>
      <c r="F1564" s="30" t="s">
        <v>28</v>
      </c>
      <c r="G1564" s="33">
        <v>205</v>
      </c>
    </row>
    <row r="1565" spans="1:7" ht="12.75">
      <c r="A1565" s="144"/>
      <c r="B1565" s="141"/>
      <c r="C1565" s="150"/>
      <c r="D1565" s="150"/>
      <c r="E1565" s="9" t="s">
        <v>208</v>
      </c>
      <c r="F1565" s="5" t="s">
        <v>209</v>
      </c>
      <c r="G1565" s="22">
        <v>621</v>
      </c>
    </row>
    <row r="1566" spans="1:7" ht="12.75">
      <c r="A1566" s="144"/>
      <c r="B1566" s="141"/>
      <c r="C1566" s="150"/>
      <c r="D1566" s="150"/>
      <c r="E1566" s="5" t="s">
        <v>17</v>
      </c>
      <c r="F1566" s="5" t="s">
        <v>60</v>
      </c>
      <c r="G1566" s="22">
        <v>839</v>
      </c>
    </row>
    <row r="1567" spans="1:7" ht="25.5">
      <c r="A1567" s="144"/>
      <c r="B1567" s="141"/>
      <c r="C1567" s="150"/>
      <c r="D1567" s="150"/>
      <c r="E1567" s="7" t="s">
        <v>19</v>
      </c>
      <c r="F1567" s="5" t="s">
        <v>1</v>
      </c>
      <c r="G1567" s="48">
        <v>270</v>
      </c>
    </row>
    <row r="1568" spans="1:8" ht="13.5" thickBot="1">
      <c r="A1568" s="145"/>
      <c r="B1568" s="142"/>
      <c r="C1568" s="151"/>
      <c r="D1568" s="151"/>
      <c r="E1568" s="17" t="s">
        <v>138</v>
      </c>
      <c r="F1568" s="19"/>
      <c r="G1568" s="20">
        <f>SUM(G1564:G1567)</f>
        <v>1935</v>
      </c>
      <c r="H1568" s="3"/>
    </row>
    <row r="1569" spans="1:7" ht="12.75">
      <c r="A1569" s="25" t="s">
        <v>21</v>
      </c>
      <c r="B1569" s="26"/>
      <c r="C1569" s="49">
        <v>66762.9</v>
      </c>
      <c r="D1569" s="49">
        <v>75942.67</v>
      </c>
      <c r="E1569" s="28"/>
      <c r="F1569" s="28"/>
      <c r="G1569" s="32">
        <v>89779</v>
      </c>
    </row>
    <row r="1570" spans="1:7" ht="12.75">
      <c r="A1570" s="14" t="s">
        <v>22</v>
      </c>
      <c r="B1570" s="6"/>
      <c r="C1570" s="4">
        <v>16059.44</v>
      </c>
      <c r="D1570" s="4">
        <v>16685.53</v>
      </c>
      <c r="E1570" s="5"/>
      <c r="F1570" s="5"/>
      <c r="G1570" s="51">
        <f>C1570</f>
        <v>16059.44</v>
      </c>
    </row>
    <row r="1571" spans="1:7" ht="13.5" thickBot="1">
      <c r="A1571" s="16" t="s">
        <v>23</v>
      </c>
      <c r="B1571" s="17"/>
      <c r="C1571" s="18">
        <f>SUM(C1564:C1570)</f>
        <v>104992.59999999999</v>
      </c>
      <c r="D1571" s="18">
        <f>SUM(D1564:D1570)</f>
        <v>116908.87</v>
      </c>
      <c r="E1571" s="38" t="s">
        <v>139</v>
      </c>
      <c r="F1571" s="19"/>
      <c r="G1571" s="20">
        <f>SUM(G1568:G1570)</f>
        <v>107773.44</v>
      </c>
    </row>
    <row r="1572" spans="1:7" ht="12.75">
      <c r="A1572" s="74" t="s">
        <v>270</v>
      </c>
      <c r="B1572" s="6"/>
      <c r="C1572" s="11" t="s">
        <v>272</v>
      </c>
      <c r="D1572" s="71" t="s">
        <v>273</v>
      </c>
      <c r="E1572" s="72"/>
      <c r="F1572" s="127" t="s">
        <v>271</v>
      </c>
      <c r="G1572" s="128"/>
    </row>
    <row r="1573" spans="1:7" ht="12.75">
      <c r="A1573" s="14" t="s">
        <v>274</v>
      </c>
      <c r="B1573" s="6"/>
      <c r="C1573" s="51">
        <v>150540.42</v>
      </c>
      <c r="D1573" s="51">
        <v>169119.64</v>
      </c>
      <c r="E1573" s="72"/>
      <c r="F1573" s="5"/>
      <c r="G1573" s="54">
        <f>D1573</f>
        <v>169119.64</v>
      </c>
    </row>
    <row r="1574" spans="1:7" ht="12.75">
      <c r="A1574" s="14" t="s">
        <v>275</v>
      </c>
      <c r="B1574" s="6"/>
      <c r="C1574" s="51">
        <v>56666.13</v>
      </c>
      <c r="D1574" s="51">
        <v>52656.08</v>
      </c>
      <c r="E1574" s="72"/>
      <c r="F1574" s="5"/>
      <c r="G1574" s="54">
        <f>D1574</f>
        <v>52656.08</v>
      </c>
    </row>
    <row r="1575" spans="1:7" ht="12.75">
      <c r="A1575" s="75" t="s">
        <v>276</v>
      </c>
      <c r="B1575" s="6"/>
      <c r="C1575" s="51">
        <v>593.93</v>
      </c>
      <c r="D1575" s="51">
        <v>437.14</v>
      </c>
      <c r="E1575" s="72"/>
      <c r="F1575" s="5"/>
      <c r="G1575" s="54">
        <f>D1575</f>
        <v>437.14</v>
      </c>
    </row>
    <row r="1576" spans="1:7" ht="13.5" thickBot="1">
      <c r="A1576" s="76" t="s">
        <v>278</v>
      </c>
      <c r="B1576" s="17"/>
      <c r="C1576" s="18">
        <f>SUM(C1573:C1575)</f>
        <v>207800.48</v>
      </c>
      <c r="D1576" s="18">
        <f>SUM(D1573:D1575)</f>
        <v>222212.86000000004</v>
      </c>
      <c r="E1576" s="38"/>
      <c r="F1576" s="19"/>
      <c r="G1576" s="20">
        <f>SUM(G1573:G1575)</f>
        <v>222212.86000000004</v>
      </c>
    </row>
    <row r="1577" spans="1:7" ht="12.75">
      <c r="A1577" s="21"/>
      <c r="B1577" s="57"/>
      <c r="C1577" s="58"/>
      <c r="D1577" s="58"/>
      <c r="E1577" s="59"/>
      <c r="F1577" s="21"/>
      <c r="G1577" s="58"/>
    </row>
    <row r="1578" spans="1:7" ht="12.75">
      <c r="A1578" s="21"/>
      <c r="B1578" s="57"/>
      <c r="C1578" s="58"/>
      <c r="D1578" s="58"/>
      <c r="E1578" s="59"/>
      <c r="F1578" s="21"/>
      <c r="G1578" s="58"/>
    </row>
    <row r="1579" spans="1:7" ht="12.75">
      <c r="A1579" s="21"/>
      <c r="B1579" s="57"/>
      <c r="C1579" s="58"/>
      <c r="D1579" s="58"/>
      <c r="E1579" s="59"/>
      <c r="F1579" s="21"/>
      <c r="G1579" s="58"/>
    </row>
    <row r="1580" spans="1:7" ht="12.75">
      <c r="A1580" s="21"/>
      <c r="B1580" s="57"/>
      <c r="C1580" s="58"/>
      <c r="D1580" s="58"/>
      <c r="E1580" s="59"/>
      <c r="F1580" s="21"/>
      <c r="G1580" s="58"/>
    </row>
    <row r="1581" spans="1:7" ht="12.75">
      <c r="A1581" s="21"/>
      <c r="B1581" s="57"/>
      <c r="C1581" s="58"/>
      <c r="D1581" s="58"/>
      <c r="E1581" s="59"/>
      <c r="F1581" s="21"/>
      <c r="G1581" s="58"/>
    </row>
    <row r="1582" spans="1:7" ht="12.75">
      <c r="A1582" s="21"/>
      <c r="B1582" s="57"/>
      <c r="C1582" s="58"/>
      <c r="D1582" s="58"/>
      <c r="E1582" s="59"/>
      <c r="F1582" s="21"/>
      <c r="G1582" s="58"/>
    </row>
    <row r="1584" spans="1:4" ht="12.75">
      <c r="A1584" s="8" t="s">
        <v>223</v>
      </c>
      <c r="B1584" s="12"/>
      <c r="C1584" s="3"/>
      <c r="D1584" s="3"/>
    </row>
    <row r="1585" spans="1:4" ht="13.5" thickBot="1">
      <c r="A1585" t="s">
        <v>142</v>
      </c>
      <c r="B1585" s="56">
        <v>701.95</v>
      </c>
      <c r="C1585" s="3" t="s">
        <v>262</v>
      </c>
      <c r="D1585" s="3"/>
    </row>
    <row r="1586" spans="1:7" ht="12.75" customHeight="1">
      <c r="A1586" s="136" t="s">
        <v>12</v>
      </c>
      <c r="B1586" s="138" t="s">
        <v>137</v>
      </c>
      <c r="C1586" s="133" t="s">
        <v>268</v>
      </c>
      <c r="D1586" s="133" t="s">
        <v>269</v>
      </c>
      <c r="E1586" s="10" t="s">
        <v>0</v>
      </c>
      <c r="F1586" s="129" t="s">
        <v>9</v>
      </c>
      <c r="G1586" s="130"/>
    </row>
    <row r="1587" spans="1:7" ht="50.25" customHeight="1" thickBot="1">
      <c r="A1587" s="137"/>
      <c r="B1587" s="139"/>
      <c r="C1587" s="134"/>
      <c r="D1587" s="134"/>
      <c r="E1587" s="2"/>
      <c r="F1587" s="23" t="s">
        <v>10</v>
      </c>
      <c r="G1587" s="24" t="s">
        <v>11</v>
      </c>
    </row>
    <row r="1588" spans="1:7" ht="17.25" customHeight="1">
      <c r="A1588" s="136" t="s">
        <v>14</v>
      </c>
      <c r="B1588" s="161">
        <v>28500</v>
      </c>
      <c r="C1588" s="131">
        <v>36978.72</v>
      </c>
      <c r="D1588" s="131">
        <v>31066.05</v>
      </c>
      <c r="E1588" s="46" t="s">
        <v>143</v>
      </c>
      <c r="F1588" s="30" t="s">
        <v>367</v>
      </c>
      <c r="G1588" s="107">
        <v>1702</v>
      </c>
    </row>
    <row r="1589" spans="1:7" ht="12.75">
      <c r="A1589" s="163"/>
      <c r="B1589" s="127"/>
      <c r="C1589" s="165"/>
      <c r="D1589" s="165"/>
      <c r="E1589" s="9" t="s">
        <v>59</v>
      </c>
      <c r="F1589" s="5" t="s">
        <v>78</v>
      </c>
      <c r="G1589" s="48">
        <v>3565</v>
      </c>
    </row>
    <row r="1590" spans="1:7" ht="12.75">
      <c r="A1590" s="163"/>
      <c r="B1590" s="127"/>
      <c r="C1590" s="165"/>
      <c r="D1590" s="165"/>
      <c r="E1590" s="9" t="s">
        <v>208</v>
      </c>
      <c r="F1590" s="5" t="s">
        <v>224</v>
      </c>
      <c r="G1590" s="48">
        <v>310</v>
      </c>
    </row>
    <row r="1591" spans="1:7" ht="12.75">
      <c r="A1591" s="163"/>
      <c r="B1591" s="127"/>
      <c r="C1591" s="165"/>
      <c r="D1591" s="165"/>
      <c r="E1591" s="5" t="s">
        <v>17</v>
      </c>
      <c r="F1591" s="5" t="s">
        <v>2</v>
      </c>
      <c r="G1591" s="48">
        <v>839</v>
      </c>
    </row>
    <row r="1592" spans="1:7" ht="25.5">
      <c r="A1592" s="163"/>
      <c r="B1592" s="127"/>
      <c r="C1592" s="165"/>
      <c r="D1592" s="165"/>
      <c r="E1592" s="9" t="s">
        <v>196</v>
      </c>
      <c r="F1592" s="5" t="s">
        <v>365</v>
      </c>
      <c r="G1592" s="48">
        <v>6635</v>
      </c>
    </row>
    <row r="1593" spans="1:7" ht="12.75">
      <c r="A1593" s="163"/>
      <c r="B1593" s="127"/>
      <c r="C1593" s="165"/>
      <c r="D1593" s="165"/>
      <c r="E1593" s="9" t="s">
        <v>366</v>
      </c>
      <c r="F1593" s="5"/>
      <c r="G1593" s="48">
        <v>8295</v>
      </c>
    </row>
    <row r="1594" spans="1:7" ht="12.75">
      <c r="A1594" s="163"/>
      <c r="B1594" s="127"/>
      <c r="C1594" s="165"/>
      <c r="D1594" s="165"/>
      <c r="E1594" s="9" t="s">
        <v>5</v>
      </c>
      <c r="F1594" s="5" t="s">
        <v>2</v>
      </c>
      <c r="G1594" s="48">
        <v>979</v>
      </c>
    </row>
    <row r="1595" spans="1:7" ht="38.25">
      <c r="A1595" s="163"/>
      <c r="B1595" s="127"/>
      <c r="C1595" s="165"/>
      <c r="D1595" s="165"/>
      <c r="E1595" s="9" t="s">
        <v>364</v>
      </c>
      <c r="F1595" s="5" t="s">
        <v>46</v>
      </c>
      <c r="G1595" s="48">
        <v>7553</v>
      </c>
    </row>
    <row r="1596" spans="1:7" ht="25.5">
      <c r="A1596" s="163"/>
      <c r="B1596" s="127"/>
      <c r="C1596" s="165"/>
      <c r="D1596" s="165"/>
      <c r="E1596" s="7" t="s">
        <v>19</v>
      </c>
      <c r="F1596" s="5" t="s">
        <v>33</v>
      </c>
      <c r="G1596" s="48">
        <v>409</v>
      </c>
    </row>
    <row r="1597" spans="1:8" ht="13.5" thickBot="1">
      <c r="A1597" s="164"/>
      <c r="B1597" s="162"/>
      <c r="C1597" s="166"/>
      <c r="D1597" s="166"/>
      <c r="E1597" s="17" t="s">
        <v>138</v>
      </c>
      <c r="F1597" s="19"/>
      <c r="G1597" s="92">
        <f>SUM(G1588:G1596)</f>
        <v>30287</v>
      </c>
      <c r="H1597" s="3"/>
    </row>
    <row r="1598" spans="1:7" ht="12.75">
      <c r="A1598" s="25" t="s">
        <v>21</v>
      </c>
      <c r="B1598" s="26"/>
      <c r="C1598" s="49">
        <v>111357.36</v>
      </c>
      <c r="D1598" s="49">
        <v>94549.91</v>
      </c>
      <c r="E1598" s="28"/>
      <c r="F1598" s="28"/>
      <c r="G1598" s="36">
        <v>130961</v>
      </c>
    </row>
    <row r="1599" spans="1:7" ht="12.75">
      <c r="A1599" s="14" t="s">
        <v>22</v>
      </c>
      <c r="B1599" s="6"/>
      <c r="C1599" s="4">
        <v>26786.4</v>
      </c>
      <c r="D1599" s="4">
        <v>21983.32</v>
      </c>
      <c r="E1599" s="5"/>
      <c r="F1599" s="5"/>
      <c r="G1599" s="54">
        <f>C1599</f>
        <v>26786.4</v>
      </c>
    </row>
    <row r="1600" spans="1:7" ht="13.5" thickBot="1">
      <c r="A1600" s="16" t="s">
        <v>23</v>
      </c>
      <c r="B1600" s="17"/>
      <c r="C1600" s="18">
        <f>SUM(C1589:C1599)</f>
        <v>138143.76</v>
      </c>
      <c r="D1600" s="18">
        <f>SUM(D1589:D1599)</f>
        <v>116533.23000000001</v>
      </c>
      <c r="E1600" s="38" t="s">
        <v>139</v>
      </c>
      <c r="F1600" s="19"/>
      <c r="G1600" s="20">
        <f>SUM(G1597:G1599)</f>
        <v>188034.4</v>
      </c>
    </row>
    <row r="1601" spans="1:7" ht="12.75">
      <c r="A1601" s="74" t="s">
        <v>270</v>
      </c>
      <c r="B1601" s="6"/>
      <c r="C1601" s="11" t="s">
        <v>272</v>
      </c>
      <c r="D1601" s="71" t="s">
        <v>273</v>
      </c>
      <c r="E1601" s="72"/>
      <c r="F1601" s="127" t="s">
        <v>271</v>
      </c>
      <c r="G1601" s="128"/>
    </row>
    <row r="1602" spans="1:7" ht="12.75">
      <c r="A1602" s="14" t="s">
        <v>274</v>
      </c>
      <c r="B1602" s="6"/>
      <c r="C1602" s="51">
        <v>251755.38</v>
      </c>
      <c r="D1602" s="51">
        <v>227525.67</v>
      </c>
      <c r="E1602" s="72"/>
      <c r="F1602" s="5"/>
      <c r="G1602" s="54">
        <f>D1602</f>
        <v>227525.67</v>
      </c>
    </row>
    <row r="1603" spans="1:7" ht="12.75">
      <c r="A1603" s="14" t="s">
        <v>275</v>
      </c>
      <c r="B1603" s="6"/>
      <c r="C1603" s="51">
        <v>130476.01</v>
      </c>
      <c r="D1603" s="51">
        <v>83002.93</v>
      </c>
      <c r="E1603" s="72"/>
      <c r="F1603" s="5"/>
      <c r="G1603" s="54">
        <f>D1603</f>
        <v>83002.93</v>
      </c>
    </row>
    <row r="1604" spans="1:7" ht="12.75">
      <c r="A1604" s="75" t="s">
        <v>276</v>
      </c>
      <c r="B1604" s="6"/>
      <c r="C1604" s="51">
        <v>1370.37</v>
      </c>
      <c r="D1604" s="51">
        <v>735.14</v>
      </c>
      <c r="E1604" s="72"/>
      <c r="F1604" s="5"/>
      <c r="G1604" s="54">
        <f>D1604</f>
        <v>735.14</v>
      </c>
    </row>
    <row r="1605" spans="1:7" ht="13.5" thickBot="1">
      <c r="A1605" s="76" t="s">
        <v>278</v>
      </c>
      <c r="B1605" s="17"/>
      <c r="C1605" s="18">
        <f>SUM(C1602:C1604)</f>
        <v>383601.76</v>
      </c>
      <c r="D1605" s="18">
        <f>SUM(D1602:D1604)</f>
        <v>311263.74</v>
      </c>
      <c r="E1605" s="38"/>
      <c r="F1605" s="19"/>
      <c r="G1605" s="20">
        <f>SUM(G1602:G1604)</f>
        <v>311263.74</v>
      </c>
    </row>
    <row r="1606" spans="1:7" ht="12.75">
      <c r="A1606" s="21"/>
      <c r="B1606" s="57"/>
      <c r="C1606" s="58"/>
      <c r="D1606" s="58"/>
      <c r="E1606" s="59"/>
      <c r="F1606" s="21"/>
      <c r="G1606" s="58"/>
    </row>
    <row r="1607" spans="1:7" ht="12.75">
      <c r="A1607" s="21"/>
      <c r="B1607" s="57"/>
      <c r="C1607" s="58"/>
      <c r="D1607" s="58"/>
      <c r="E1607" s="59"/>
      <c r="F1607" s="21"/>
      <c r="G1607" s="58"/>
    </row>
    <row r="1608" spans="1:7" ht="12.75">
      <c r="A1608" s="21"/>
      <c r="B1608" s="57"/>
      <c r="C1608" s="58"/>
      <c r="D1608" s="58"/>
      <c r="E1608" s="59"/>
      <c r="F1608" s="21"/>
      <c r="G1608" s="58"/>
    </row>
    <row r="1609" spans="1:7" ht="12.75">
      <c r="A1609" s="21"/>
      <c r="B1609" s="57"/>
      <c r="C1609" s="58"/>
      <c r="D1609" s="58"/>
      <c r="E1609" s="59"/>
      <c r="F1609" s="21"/>
      <c r="G1609" s="58"/>
    </row>
    <row r="1610" spans="1:7" ht="12.75">
      <c r="A1610" s="21"/>
      <c r="B1610" s="57"/>
      <c r="C1610" s="58"/>
      <c r="D1610" s="58"/>
      <c r="E1610" s="59"/>
      <c r="F1610" s="21"/>
      <c r="G1610" s="58"/>
    </row>
    <row r="1611" spans="1:7" ht="12.75">
      <c r="A1611" s="21"/>
      <c r="B1611" s="57"/>
      <c r="C1611" s="58"/>
      <c r="D1611" s="58"/>
      <c r="E1611" s="59"/>
      <c r="F1611" s="21"/>
      <c r="G1611" s="58"/>
    </row>
    <row r="1612" spans="1:7" ht="12.75">
      <c r="A1612" s="21"/>
      <c r="B1612" s="57"/>
      <c r="C1612" s="58"/>
      <c r="D1612" s="58"/>
      <c r="E1612" s="59"/>
      <c r="F1612" s="21"/>
      <c r="G1612" s="58"/>
    </row>
    <row r="1614" spans="1:4" ht="12.75">
      <c r="A1614" s="8" t="s">
        <v>225</v>
      </c>
      <c r="B1614" s="12"/>
      <c r="C1614" s="3"/>
      <c r="D1614" s="3"/>
    </row>
    <row r="1615" spans="1:4" ht="13.5" thickBot="1">
      <c r="A1615" t="s">
        <v>142</v>
      </c>
      <c r="B1615" s="56">
        <v>710.34</v>
      </c>
      <c r="C1615" s="3" t="s">
        <v>262</v>
      </c>
      <c r="D1615" s="3"/>
    </row>
    <row r="1616" spans="1:7" ht="12.75" customHeight="1">
      <c r="A1616" s="136" t="s">
        <v>12</v>
      </c>
      <c r="B1616" s="138" t="s">
        <v>137</v>
      </c>
      <c r="C1616" s="133" t="s">
        <v>268</v>
      </c>
      <c r="D1616" s="133" t="s">
        <v>269</v>
      </c>
      <c r="E1616" s="10" t="s">
        <v>0</v>
      </c>
      <c r="F1616" s="129" t="s">
        <v>9</v>
      </c>
      <c r="G1616" s="130"/>
    </row>
    <row r="1617" spans="1:7" ht="27" customHeight="1" thickBot="1">
      <c r="A1617" s="137"/>
      <c r="B1617" s="139"/>
      <c r="C1617" s="134"/>
      <c r="D1617" s="135"/>
      <c r="E1617" s="2"/>
      <c r="F1617" s="23" t="s">
        <v>10</v>
      </c>
      <c r="G1617" s="24" t="s">
        <v>11</v>
      </c>
    </row>
    <row r="1618" spans="1:7" ht="12.75">
      <c r="A1618" s="143" t="s">
        <v>14</v>
      </c>
      <c r="B1618" s="140">
        <v>29000</v>
      </c>
      <c r="C1618" s="149">
        <v>37420.56</v>
      </c>
      <c r="D1618" s="149">
        <v>34221.99</v>
      </c>
      <c r="E1618" s="46" t="s">
        <v>143</v>
      </c>
      <c r="F1618" s="30" t="s">
        <v>226</v>
      </c>
      <c r="G1618" s="33">
        <v>3008</v>
      </c>
    </row>
    <row r="1619" spans="1:7" ht="12.75">
      <c r="A1619" s="144"/>
      <c r="B1619" s="141"/>
      <c r="C1619" s="150"/>
      <c r="D1619" s="150"/>
      <c r="E1619" s="45" t="s">
        <v>15</v>
      </c>
      <c r="F1619" s="5" t="s">
        <v>58</v>
      </c>
      <c r="G1619" s="15">
        <v>68</v>
      </c>
    </row>
    <row r="1620" spans="1:7" ht="12.75">
      <c r="A1620" s="144"/>
      <c r="B1620" s="141"/>
      <c r="C1620" s="150"/>
      <c r="D1620" s="150"/>
      <c r="E1620" s="6" t="s">
        <v>4</v>
      </c>
      <c r="F1620" s="5" t="s">
        <v>227</v>
      </c>
      <c r="G1620" s="48">
        <v>5877</v>
      </c>
    </row>
    <row r="1621" spans="1:8" ht="13.5" thickBot="1">
      <c r="A1621" s="145"/>
      <c r="B1621" s="142"/>
      <c r="C1621" s="151"/>
      <c r="D1621" s="151"/>
      <c r="E1621" s="17" t="s">
        <v>138</v>
      </c>
      <c r="F1621" s="19"/>
      <c r="G1621" s="20">
        <f>SUM(G1618:G1620)</f>
        <v>8953</v>
      </c>
      <c r="H1621" s="3"/>
    </row>
    <row r="1622" spans="1:7" ht="12.75">
      <c r="A1622" s="25" t="s">
        <v>21</v>
      </c>
      <c r="B1622" s="26"/>
      <c r="C1622" s="49">
        <v>112688.52</v>
      </c>
      <c r="D1622" s="49">
        <v>103117.64</v>
      </c>
      <c r="E1622" s="28"/>
      <c r="F1622" s="28"/>
      <c r="G1622" s="36">
        <v>127359</v>
      </c>
    </row>
    <row r="1623" spans="1:7" ht="12.75">
      <c r="A1623" s="14" t="s">
        <v>22</v>
      </c>
      <c r="B1623" s="6"/>
      <c r="C1623" s="4">
        <v>27106.88</v>
      </c>
      <c r="D1623" s="4">
        <v>24790.25</v>
      </c>
      <c r="E1623" s="5"/>
      <c r="F1623" s="5"/>
      <c r="G1623" s="54">
        <f>C1623</f>
        <v>27106.88</v>
      </c>
    </row>
    <row r="1624" spans="1:7" ht="13.5" thickBot="1">
      <c r="A1624" s="16" t="s">
        <v>23</v>
      </c>
      <c r="B1624" s="17"/>
      <c r="C1624" s="18">
        <f>SUM(C1618:C1623)</f>
        <v>177215.96000000002</v>
      </c>
      <c r="D1624" s="18">
        <f>SUM(D1618:D1623)</f>
        <v>162129.88</v>
      </c>
      <c r="E1624" s="38" t="s">
        <v>139</v>
      </c>
      <c r="F1624" s="19"/>
      <c r="G1624" s="20">
        <f>SUM(G1621:G1623)</f>
        <v>163418.88</v>
      </c>
    </row>
    <row r="1625" spans="1:7" ht="12.75">
      <c r="A1625" s="74" t="s">
        <v>270</v>
      </c>
      <c r="B1625" s="6"/>
      <c r="C1625" s="11" t="s">
        <v>272</v>
      </c>
      <c r="D1625" s="71" t="s">
        <v>273</v>
      </c>
      <c r="E1625" s="72"/>
      <c r="F1625" s="127" t="s">
        <v>271</v>
      </c>
      <c r="G1625" s="128"/>
    </row>
    <row r="1626" spans="1:7" ht="12.75">
      <c r="A1626" s="14" t="s">
        <v>274</v>
      </c>
      <c r="B1626" s="6"/>
      <c r="C1626" s="51">
        <v>254002.91</v>
      </c>
      <c r="D1626" s="51">
        <v>220902.82</v>
      </c>
      <c r="E1626" s="72"/>
      <c r="F1626" s="5"/>
      <c r="G1626" s="54">
        <f>D1626</f>
        <v>220902.82</v>
      </c>
    </row>
    <row r="1627" spans="1:7" ht="12.75">
      <c r="A1627" s="14" t="s">
        <v>275</v>
      </c>
      <c r="B1627" s="6"/>
      <c r="C1627" s="51">
        <v>95377.77</v>
      </c>
      <c r="D1627" s="51">
        <v>70765.35</v>
      </c>
      <c r="E1627" s="72"/>
      <c r="F1627" s="5"/>
      <c r="G1627" s="54">
        <f>D1627</f>
        <v>70765.35</v>
      </c>
    </row>
    <row r="1628" spans="1:7" ht="12.75">
      <c r="A1628" s="75" t="s">
        <v>276</v>
      </c>
      <c r="B1628" s="6"/>
      <c r="C1628" s="51">
        <v>857.7</v>
      </c>
      <c r="D1628" s="51">
        <v>471.41</v>
      </c>
      <c r="E1628" s="72"/>
      <c r="F1628" s="5"/>
      <c r="G1628" s="54">
        <f>D1628</f>
        <v>471.41</v>
      </c>
    </row>
    <row r="1629" spans="1:7" ht="13.5" thickBot="1">
      <c r="A1629" s="76" t="s">
        <v>278</v>
      </c>
      <c r="B1629" s="17"/>
      <c r="C1629" s="18">
        <f>SUM(C1626:C1628)</f>
        <v>350238.38</v>
      </c>
      <c r="D1629" s="18">
        <f>SUM(D1626:D1628)</f>
        <v>292139.58</v>
      </c>
      <c r="E1629" s="38"/>
      <c r="F1629" s="19"/>
      <c r="G1629" s="20">
        <f>SUM(G1626:G1628)</f>
        <v>292139.58</v>
      </c>
    </row>
    <row r="1630" spans="1:7" ht="12.75">
      <c r="A1630" s="21"/>
      <c r="B1630" s="57"/>
      <c r="C1630" s="58"/>
      <c r="D1630" s="58"/>
      <c r="E1630" s="59"/>
      <c r="F1630" s="21"/>
      <c r="G1630" s="58"/>
    </row>
    <row r="1631" spans="1:7" ht="12.75">
      <c r="A1631" s="21"/>
      <c r="B1631" s="57"/>
      <c r="C1631" s="58"/>
      <c r="D1631" s="58"/>
      <c r="E1631" s="59"/>
      <c r="F1631" s="21"/>
      <c r="G1631" s="58"/>
    </row>
    <row r="1632" spans="1:7" ht="12.75">
      <c r="A1632" s="21"/>
      <c r="B1632" s="57"/>
      <c r="C1632" s="58"/>
      <c r="D1632" s="58"/>
      <c r="E1632" s="59"/>
      <c r="F1632" s="21"/>
      <c r="G1632" s="58"/>
    </row>
    <row r="1633" spans="1:7" ht="12.75">
      <c r="A1633" s="21"/>
      <c r="B1633" s="57"/>
      <c r="C1633" s="58"/>
      <c r="D1633" s="58"/>
      <c r="E1633" s="59"/>
      <c r="F1633" s="21"/>
      <c r="G1633" s="58"/>
    </row>
    <row r="1634" spans="1:7" ht="12.75">
      <c r="A1634" s="21"/>
      <c r="B1634" s="57"/>
      <c r="C1634" s="58"/>
      <c r="D1634" s="58"/>
      <c r="E1634" s="59"/>
      <c r="F1634" s="21"/>
      <c r="G1634" s="58"/>
    </row>
    <row r="1635" spans="1:7" ht="12.75">
      <c r="A1635" s="21"/>
      <c r="B1635" s="57"/>
      <c r="C1635" s="58"/>
      <c r="D1635" s="58"/>
      <c r="E1635" s="59"/>
      <c r="F1635" s="21"/>
      <c r="G1635" s="58"/>
    </row>
    <row r="1636" spans="1:7" ht="12.75">
      <c r="A1636" s="21"/>
      <c r="B1636" s="57"/>
      <c r="C1636" s="58"/>
      <c r="D1636" s="58"/>
      <c r="E1636" s="59"/>
      <c r="F1636" s="21"/>
      <c r="G1636" s="58"/>
    </row>
    <row r="1637" spans="1:7" ht="12.75">
      <c r="A1637" s="21"/>
      <c r="B1637" s="57"/>
      <c r="C1637" s="58"/>
      <c r="D1637" s="58"/>
      <c r="E1637" s="59"/>
      <c r="F1637" s="21"/>
      <c r="G1637" s="58"/>
    </row>
    <row r="1639" spans="1:4" ht="12.75">
      <c r="A1639" s="8" t="s">
        <v>228</v>
      </c>
      <c r="B1639" s="12"/>
      <c r="C1639" s="3"/>
      <c r="D1639" s="3"/>
    </row>
    <row r="1640" spans="1:4" ht="13.5" thickBot="1">
      <c r="A1640" t="s">
        <v>142</v>
      </c>
      <c r="B1640" s="56">
        <v>375.46</v>
      </c>
      <c r="C1640" s="3" t="s">
        <v>262</v>
      </c>
      <c r="D1640" s="3"/>
    </row>
    <row r="1641" spans="1:7" ht="12.75" customHeight="1">
      <c r="A1641" s="136" t="s">
        <v>12</v>
      </c>
      <c r="B1641" s="138" t="s">
        <v>137</v>
      </c>
      <c r="C1641" s="133" t="s">
        <v>268</v>
      </c>
      <c r="D1641" s="133" t="s">
        <v>269</v>
      </c>
      <c r="E1641" s="10" t="s">
        <v>0</v>
      </c>
      <c r="F1641" s="129" t="s">
        <v>9</v>
      </c>
      <c r="G1641" s="130"/>
    </row>
    <row r="1642" spans="1:7" ht="27.75" customHeight="1" thickBot="1">
      <c r="A1642" s="137"/>
      <c r="B1642" s="139"/>
      <c r="C1642" s="134"/>
      <c r="D1642" s="135"/>
      <c r="E1642" s="2"/>
      <c r="F1642" s="23" t="s">
        <v>10</v>
      </c>
      <c r="G1642" s="24" t="s">
        <v>11</v>
      </c>
    </row>
    <row r="1643" spans="1:7" ht="12.75">
      <c r="A1643" s="143" t="s">
        <v>14</v>
      </c>
      <c r="B1643" s="146">
        <v>29000</v>
      </c>
      <c r="C1643" s="149">
        <v>19779.49</v>
      </c>
      <c r="D1643" s="149">
        <v>16779.49</v>
      </c>
      <c r="E1643" s="47" t="s">
        <v>15</v>
      </c>
      <c r="F1643" s="30" t="s">
        <v>50</v>
      </c>
      <c r="G1643" s="33">
        <v>137</v>
      </c>
    </row>
    <row r="1644" spans="1:7" ht="12.75">
      <c r="A1644" s="144"/>
      <c r="B1644" s="147"/>
      <c r="C1644" s="150"/>
      <c r="D1644" s="150"/>
      <c r="E1644" s="6" t="s">
        <v>4</v>
      </c>
      <c r="F1644" s="5" t="s">
        <v>157</v>
      </c>
      <c r="G1644" s="48">
        <v>8465</v>
      </c>
    </row>
    <row r="1645" spans="1:7" ht="12.75">
      <c r="A1645" s="144"/>
      <c r="B1645" s="147"/>
      <c r="C1645" s="150"/>
      <c r="D1645" s="150"/>
      <c r="E1645" s="9" t="s">
        <v>208</v>
      </c>
      <c r="F1645" s="5" t="s">
        <v>209</v>
      </c>
      <c r="G1645" s="22">
        <v>621</v>
      </c>
    </row>
    <row r="1646" spans="1:7" ht="12.75">
      <c r="A1646" s="144"/>
      <c r="B1646" s="147"/>
      <c r="C1646" s="150"/>
      <c r="D1646" s="150"/>
      <c r="E1646" s="5" t="s">
        <v>17</v>
      </c>
      <c r="F1646" s="5" t="s">
        <v>101</v>
      </c>
      <c r="G1646" s="22">
        <v>2128</v>
      </c>
    </row>
    <row r="1647" spans="1:7" ht="12.75">
      <c r="A1647" s="144"/>
      <c r="B1647" s="147"/>
      <c r="C1647" s="150"/>
      <c r="D1647" s="150"/>
      <c r="E1647" s="5" t="s">
        <v>71</v>
      </c>
      <c r="F1647" s="5" t="s">
        <v>60</v>
      </c>
      <c r="G1647" s="22">
        <v>136</v>
      </c>
    </row>
    <row r="1648" spans="1:8" ht="13.5" thickBot="1">
      <c r="A1648" s="145"/>
      <c r="B1648" s="148"/>
      <c r="C1648" s="151"/>
      <c r="D1648" s="151"/>
      <c r="E1648" s="17" t="s">
        <v>138</v>
      </c>
      <c r="F1648" s="19"/>
      <c r="G1648" s="20">
        <f>SUM(G1643:G1647)</f>
        <v>11487</v>
      </c>
      <c r="H1648" s="3"/>
    </row>
    <row r="1649" spans="1:7" ht="12.75">
      <c r="A1649" s="25" t="s">
        <v>21</v>
      </c>
      <c r="B1649" s="26"/>
      <c r="C1649" s="49">
        <v>59563.48</v>
      </c>
      <c r="D1649" s="49">
        <v>50920.61</v>
      </c>
      <c r="E1649" s="28"/>
      <c r="F1649" s="28"/>
      <c r="G1649" s="36">
        <v>90995</v>
      </c>
    </row>
    <row r="1650" spans="1:7" ht="12.75">
      <c r="A1650" s="14" t="s">
        <v>22</v>
      </c>
      <c r="B1650" s="6"/>
      <c r="C1650" s="4">
        <v>14327.5</v>
      </c>
      <c r="D1650" s="4">
        <v>12225.49</v>
      </c>
      <c r="E1650" s="5"/>
      <c r="F1650" s="5"/>
      <c r="G1650" s="54">
        <f>C1650</f>
        <v>14327.5</v>
      </c>
    </row>
    <row r="1651" spans="1:7" ht="13.5" thickBot="1">
      <c r="A1651" s="16" t="s">
        <v>23</v>
      </c>
      <c r="B1651" s="17"/>
      <c r="C1651" s="18">
        <f>SUM(C1643:C1650)</f>
        <v>93670.47</v>
      </c>
      <c r="D1651" s="18">
        <f>SUM(D1643:D1650)</f>
        <v>79925.59000000001</v>
      </c>
      <c r="E1651" s="38" t="s">
        <v>139</v>
      </c>
      <c r="F1651" s="19"/>
      <c r="G1651" s="20">
        <f>SUM(G1648:G1650)</f>
        <v>116809.5</v>
      </c>
    </row>
    <row r="1652" spans="1:7" ht="12.75">
      <c r="A1652" s="74" t="s">
        <v>270</v>
      </c>
      <c r="B1652" s="6"/>
      <c r="C1652" s="11" t="s">
        <v>272</v>
      </c>
      <c r="D1652" s="71" t="s">
        <v>273</v>
      </c>
      <c r="E1652" s="72"/>
      <c r="F1652" s="127" t="s">
        <v>271</v>
      </c>
      <c r="G1652" s="128"/>
    </row>
    <row r="1653" spans="1:7" ht="12.75">
      <c r="A1653" s="14" t="s">
        <v>274</v>
      </c>
      <c r="B1653" s="6"/>
      <c r="C1653" s="51">
        <v>134314.92</v>
      </c>
      <c r="D1653" s="51">
        <v>116542.46</v>
      </c>
      <c r="E1653" s="72"/>
      <c r="F1653" s="5"/>
      <c r="G1653" s="54">
        <f>D1653</f>
        <v>116542.46</v>
      </c>
    </row>
    <row r="1654" spans="1:7" ht="12.75">
      <c r="A1654" s="14" t="s">
        <v>275</v>
      </c>
      <c r="B1654" s="6"/>
      <c r="C1654" s="51">
        <v>49022.46</v>
      </c>
      <c r="D1654" s="51">
        <v>40274.83</v>
      </c>
      <c r="E1654" s="72"/>
      <c r="F1654" s="5"/>
      <c r="G1654" s="54">
        <f>D1654</f>
        <v>40274.83</v>
      </c>
    </row>
    <row r="1655" spans="1:7" ht="12.75">
      <c r="A1655" s="75" t="s">
        <v>276</v>
      </c>
      <c r="B1655" s="6"/>
      <c r="C1655" s="51">
        <v>591.52</v>
      </c>
      <c r="D1655" s="51">
        <v>214.03</v>
      </c>
      <c r="E1655" s="72"/>
      <c r="F1655" s="5"/>
      <c r="G1655" s="54">
        <f>D1655</f>
        <v>214.03</v>
      </c>
    </row>
    <row r="1656" spans="1:7" ht="13.5" thickBot="1">
      <c r="A1656" s="76" t="s">
        <v>278</v>
      </c>
      <c r="B1656" s="17"/>
      <c r="C1656" s="18">
        <f>SUM(C1653:C1655)</f>
        <v>183928.9</v>
      </c>
      <c r="D1656" s="18">
        <f>SUM(D1653:D1655)</f>
        <v>157031.32</v>
      </c>
      <c r="E1656" s="38"/>
      <c r="F1656" s="19"/>
      <c r="G1656" s="20">
        <f>SUM(G1653:G1655)</f>
        <v>157031.32</v>
      </c>
    </row>
    <row r="1657" spans="1:7" ht="12.75">
      <c r="A1657" s="21"/>
      <c r="B1657" s="57"/>
      <c r="C1657" s="58"/>
      <c r="D1657" s="58"/>
      <c r="E1657" s="59"/>
      <c r="F1657" s="21"/>
      <c r="G1657" s="58"/>
    </row>
    <row r="1658" spans="1:7" ht="12.75">
      <c r="A1658" s="21"/>
      <c r="B1658" s="57"/>
      <c r="C1658" s="58"/>
      <c r="D1658" s="58"/>
      <c r="E1658" s="59"/>
      <c r="F1658" s="21"/>
      <c r="G1658" s="58"/>
    </row>
    <row r="1659" spans="1:7" ht="12.75">
      <c r="A1659" s="21"/>
      <c r="B1659" s="57"/>
      <c r="C1659" s="58"/>
      <c r="D1659" s="58"/>
      <c r="E1659" s="59"/>
      <c r="F1659" s="21"/>
      <c r="G1659" s="58"/>
    </row>
    <row r="1660" spans="1:7" ht="12.75">
      <c r="A1660" s="21"/>
      <c r="B1660" s="57"/>
      <c r="C1660" s="58"/>
      <c r="D1660" s="58"/>
      <c r="E1660" s="59"/>
      <c r="F1660" s="21"/>
      <c r="G1660" s="58"/>
    </row>
    <row r="1661" spans="1:7" ht="12.75">
      <c r="A1661" s="21"/>
      <c r="B1661" s="57"/>
      <c r="C1661" s="58"/>
      <c r="D1661" s="58"/>
      <c r="E1661" s="59"/>
      <c r="F1661" s="21"/>
      <c r="G1661" s="58"/>
    </row>
    <row r="1662" spans="1:7" ht="12.75">
      <c r="A1662" s="21"/>
      <c r="B1662" s="57"/>
      <c r="C1662" s="58"/>
      <c r="D1662" s="58"/>
      <c r="E1662" s="59"/>
      <c r="F1662" s="21"/>
      <c r="G1662" s="58"/>
    </row>
    <row r="1663" spans="1:7" ht="12.75">
      <c r="A1663" s="21"/>
      <c r="B1663" s="57"/>
      <c r="C1663" s="58"/>
      <c r="D1663" s="58"/>
      <c r="E1663" s="59"/>
      <c r="F1663" s="21"/>
      <c r="G1663" s="58"/>
    </row>
    <row r="1665" spans="1:4" ht="12.75">
      <c r="A1665" s="8" t="s">
        <v>229</v>
      </c>
      <c r="B1665" s="12"/>
      <c r="C1665" s="3"/>
      <c r="D1665" s="3"/>
    </row>
    <row r="1666" spans="1:4" ht="13.5" thickBot="1">
      <c r="A1666" t="s">
        <v>142</v>
      </c>
      <c r="B1666" s="56">
        <v>710.92</v>
      </c>
      <c r="C1666" s="3" t="s">
        <v>262</v>
      </c>
      <c r="D1666" s="3"/>
    </row>
    <row r="1667" spans="1:7" ht="12.75" customHeight="1">
      <c r="A1667" s="136" t="s">
        <v>12</v>
      </c>
      <c r="B1667" s="138" t="s">
        <v>137</v>
      </c>
      <c r="C1667" s="133" t="s">
        <v>268</v>
      </c>
      <c r="D1667" s="133" t="s">
        <v>269</v>
      </c>
      <c r="E1667" s="10" t="s">
        <v>0</v>
      </c>
      <c r="F1667" s="129" t="s">
        <v>9</v>
      </c>
      <c r="G1667" s="130"/>
    </row>
    <row r="1668" spans="1:7" ht="42" customHeight="1" thickBot="1">
      <c r="A1668" s="137"/>
      <c r="B1668" s="139"/>
      <c r="C1668" s="134"/>
      <c r="D1668" s="135"/>
      <c r="E1668" s="2"/>
      <c r="F1668" s="23" t="s">
        <v>10</v>
      </c>
      <c r="G1668" s="24" t="s">
        <v>11</v>
      </c>
    </row>
    <row r="1669" spans="1:7" ht="12.75">
      <c r="A1669" s="143" t="s">
        <v>14</v>
      </c>
      <c r="B1669" s="140">
        <v>28000</v>
      </c>
      <c r="C1669" s="149">
        <v>37451.4</v>
      </c>
      <c r="D1669" s="149">
        <v>33283.1</v>
      </c>
      <c r="E1669" s="29" t="s">
        <v>4</v>
      </c>
      <c r="F1669" s="30" t="s">
        <v>230</v>
      </c>
      <c r="G1669" s="50">
        <v>7075</v>
      </c>
    </row>
    <row r="1670" spans="1:7" ht="12.75">
      <c r="A1670" s="144"/>
      <c r="B1670" s="141"/>
      <c r="C1670" s="150"/>
      <c r="D1670" s="150"/>
      <c r="E1670" s="6" t="s">
        <v>5</v>
      </c>
      <c r="F1670" s="5" t="s">
        <v>60</v>
      </c>
      <c r="G1670" s="48">
        <v>780</v>
      </c>
    </row>
    <row r="1671" spans="1:7" ht="12.75">
      <c r="A1671" s="144"/>
      <c r="B1671" s="141"/>
      <c r="C1671" s="150"/>
      <c r="D1671" s="150"/>
      <c r="E1671" s="9" t="s">
        <v>59</v>
      </c>
      <c r="F1671" s="5" t="s">
        <v>90</v>
      </c>
      <c r="G1671" s="22">
        <v>3001</v>
      </c>
    </row>
    <row r="1672" spans="1:7" ht="12.75">
      <c r="A1672" s="144"/>
      <c r="B1672" s="141"/>
      <c r="C1672" s="150"/>
      <c r="D1672" s="150"/>
      <c r="E1672" s="9" t="s">
        <v>231</v>
      </c>
      <c r="F1672" s="5" t="s">
        <v>108</v>
      </c>
      <c r="G1672" s="22">
        <v>1888</v>
      </c>
    </row>
    <row r="1673" spans="1:7" ht="12.75">
      <c r="A1673" s="144"/>
      <c r="B1673" s="141"/>
      <c r="C1673" s="150"/>
      <c r="D1673" s="150"/>
      <c r="E1673" s="5" t="s">
        <v>17</v>
      </c>
      <c r="F1673" s="5" t="s">
        <v>60</v>
      </c>
      <c r="G1673" s="22">
        <v>450</v>
      </c>
    </row>
    <row r="1674" spans="1:7" ht="12.75">
      <c r="A1674" s="144"/>
      <c r="B1674" s="141"/>
      <c r="C1674" s="150"/>
      <c r="D1674" s="150"/>
      <c r="E1674" s="5" t="s">
        <v>20</v>
      </c>
      <c r="F1674" s="5"/>
      <c r="G1674" s="22">
        <v>1141</v>
      </c>
    </row>
    <row r="1675" spans="1:8" ht="13.5" thickBot="1">
      <c r="A1675" s="145"/>
      <c r="B1675" s="142"/>
      <c r="C1675" s="151"/>
      <c r="D1675" s="151"/>
      <c r="E1675" s="17" t="s">
        <v>138</v>
      </c>
      <c r="F1675" s="19"/>
      <c r="G1675" s="20">
        <f>SUM(G1669:G1674)</f>
        <v>14335</v>
      </c>
      <c r="H1675" s="3"/>
    </row>
    <row r="1676" spans="1:7" ht="12.75">
      <c r="A1676" s="25" t="s">
        <v>21</v>
      </c>
      <c r="B1676" s="26"/>
      <c r="C1676" s="49">
        <v>112780.2</v>
      </c>
      <c r="D1676" s="49">
        <v>100609.19</v>
      </c>
      <c r="E1676" s="28"/>
      <c r="F1676" s="28"/>
      <c r="G1676" s="36">
        <v>141484</v>
      </c>
    </row>
    <row r="1677" spans="1:7" ht="12.75">
      <c r="A1677" s="14" t="s">
        <v>22</v>
      </c>
      <c r="B1677" s="6"/>
      <c r="C1677" s="4">
        <v>27128.64</v>
      </c>
      <c r="D1677" s="4">
        <v>23808.53</v>
      </c>
      <c r="E1677" s="5"/>
      <c r="F1677" s="5"/>
      <c r="G1677" s="54">
        <f>C1677</f>
        <v>27128.64</v>
      </c>
    </row>
    <row r="1678" spans="1:7" ht="13.5" thickBot="1">
      <c r="A1678" s="16" t="s">
        <v>23</v>
      </c>
      <c r="B1678" s="17"/>
      <c r="C1678" s="18">
        <f>SUM(C1669:C1677)</f>
        <v>177360.24</v>
      </c>
      <c r="D1678" s="18">
        <f>SUM(D1669:D1677)</f>
        <v>157700.82</v>
      </c>
      <c r="E1678" s="38" t="s">
        <v>139</v>
      </c>
      <c r="F1678" s="19"/>
      <c r="G1678" s="20">
        <f>SUM(G1675:G1677)</f>
        <v>182947.64</v>
      </c>
    </row>
    <row r="1679" spans="1:7" ht="12.75">
      <c r="A1679" s="74" t="s">
        <v>270</v>
      </c>
      <c r="B1679" s="6"/>
      <c r="C1679" s="11" t="s">
        <v>272</v>
      </c>
      <c r="D1679" s="71" t="s">
        <v>273</v>
      </c>
      <c r="E1679" s="72"/>
      <c r="F1679" s="127" t="s">
        <v>271</v>
      </c>
      <c r="G1679" s="128"/>
    </row>
    <row r="1680" spans="1:7" ht="12.75">
      <c r="A1680" s="14" t="s">
        <v>274</v>
      </c>
      <c r="B1680" s="6"/>
      <c r="C1680" s="51">
        <v>254175.44</v>
      </c>
      <c r="D1680" s="51">
        <v>213430.39</v>
      </c>
      <c r="E1680" s="72"/>
      <c r="F1680" s="5"/>
      <c r="G1680" s="54">
        <f>D1680</f>
        <v>213430.39</v>
      </c>
    </row>
    <row r="1681" spans="1:7" ht="12.75">
      <c r="A1681" s="14" t="s">
        <v>275</v>
      </c>
      <c r="B1681" s="6"/>
      <c r="C1681" s="51">
        <v>107267.5</v>
      </c>
      <c r="D1681" s="51">
        <v>67649.27</v>
      </c>
      <c r="E1681" s="72"/>
      <c r="F1681" s="5"/>
      <c r="G1681" s="54">
        <f>D1681</f>
        <v>67649.27</v>
      </c>
    </row>
    <row r="1682" spans="1:7" ht="12.75">
      <c r="A1682" s="75" t="s">
        <v>276</v>
      </c>
      <c r="B1682" s="6"/>
      <c r="C1682" s="51">
        <v>1281.66</v>
      </c>
      <c r="D1682" s="51">
        <v>694.56</v>
      </c>
      <c r="E1682" s="72"/>
      <c r="F1682" s="5"/>
      <c r="G1682" s="54">
        <f>D1682</f>
        <v>694.56</v>
      </c>
    </row>
    <row r="1683" spans="1:7" ht="13.5" thickBot="1">
      <c r="A1683" s="76" t="s">
        <v>278</v>
      </c>
      <c r="B1683" s="17"/>
      <c r="C1683" s="18">
        <f>SUM(C1680:C1682)</f>
        <v>362724.6</v>
      </c>
      <c r="D1683" s="18">
        <f>SUM(D1680:D1682)</f>
        <v>281774.22000000003</v>
      </c>
      <c r="E1683" s="38"/>
      <c r="F1683" s="19"/>
      <c r="G1683" s="20">
        <f>SUM(G1680:G1682)</f>
        <v>281774.22000000003</v>
      </c>
    </row>
    <row r="1684" spans="1:7" ht="12.75">
      <c r="A1684" s="21"/>
      <c r="B1684" s="57"/>
      <c r="C1684" s="58"/>
      <c r="D1684" s="58"/>
      <c r="E1684" s="59"/>
      <c r="F1684" s="21"/>
      <c r="G1684" s="58"/>
    </row>
    <row r="1685" spans="1:7" ht="12.75">
      <c r="A1685" s="21"/>
      <c r="B1685" s="57"/>
      <c r="C1685" s="58"/>
      <c r="D1685" s="58"/>
      <c r="E1685" s="59"/>
      <c r="F1685" s="21"/>
      <c r="G1685" s="58"/>
    </row>
    <row r="1686" spans="1:7" ht="12.75">
      <c r="A1686" s="21"/>
      <c r="B1686" s="57"/>
      <c r="C1686" s="58"/>
      <c r="D1686" s="58"/>
      <c r="E1686" s="59"/>
      <c r="F1686" s="21"/>
      <c r="G1686" s="58"/>
    </row>
    <row r="1687" spans="1:7" ht="12.75">
      <c r="A1687" s="21"/>
      <c r="B1687" s="57"/>
      <c r="C1687" s="58"/>
      <c r="D1687" s="58"/>
      <c r="E1687" s="59"/>
      <c r="F1687" s="21"/>
      <c r="G1687" s="58"/>
    </row>
    <row r="1688" spans="1:7" ht="12.75">
      <c r="A1688" s="21"/>
      <c r="B1688" s="57"/>
      <c r="C1688" s="58"/>
      <c r="D1688" s="58"/>
      <c r="E1688" s="59"/>
      <c r="F1688" s="21"/>
      <c r="G1688" s="58"/>
    </row>
    <row r="1689" spans="1:7" ht="12.75">
      <c r="A1689" s="21"/>
      <c r="B1689" s="57"/>
      <c r="C1689" s="58"/>
      <c r="D1689" s="58"/>
      <c r="E1689" s="59"/>
      <c r="F1689" s="21"/>
      <c r="G1689" s="58"/>
    </row>
    <row r="1690" spans="1:7" ht="12.75">
      <c r="A1690" s="21"/>
      <c r="B1690" s="57"/>
      <c r="C1690" s="58"/>
      <c r="D1690" s="58"/>
      <c r="E1690" s="59"/>
      <c r="F1690" s="21"/>
      <c r="G1690" s="58"/>
    </row>
    <row r="1692" spans="1:4" ht="12.75">
      <c r="A1692" s="8" t="s">
        <v>232</v>
      </c>
      <c r="B1692" s="12"/>
      <c r="C1692" s="3"/>
      <c r="D1692" s="3"/>
    </row>
    <row r="1693" spans="1:4" ht="13.5" thickBot="1">
      <c r="A1693" t="s">
        <v>142</v>
      </c>
      <c r="B1693" s="56">
        <v>265.9</v>
      </c>
      <c r="C1693" s="3"/>
      <c r="D1693" s="3"/>
    </row>
    <row r="1694" spans="1:7" ht="12.75" customHeight="1">
      <c r="A1694" s="136" t="s">
        <v>12</v>
      </c>
      <c r="B1694" s="138" t="s">
        <v>137</v>
      </c>
      <c r="C1694" s="131" t="s">
        <v>268</v>
      </c>
      <c r="D1694" s="131" t="s">
        <v>269</v>
      </c>
      <c r="E1694" s="159" t="s">
        <v>0</v>
      </c>
      <c r="F1694" s="129" t="s">
        <v>9</v>
      </c>
      <c r="G1694" s="130"/>
    </row>
    <row r="1695" spans="1:7" ht="41.25" customHeight="1" thickBot="1">
      <c r="A1695" s="137"/>
      <c r="B1695" s="139"/>
      <c r="C1695" s="132"/>
      <c r="D1695" s="132"/>
      <c r="E1695" s="160"/>
      <c r="F1695" s="23" t="s">
        <v>10</v>
      </c>
      <c r="G1695" s="24" t="s">
        <v>11</v>
      </c>
    </row>
    <row r="1696" spans="1:7" ht="27" customHeight="1">
      <c r="A1696" s="143" t="s">
        <v>14</v>
      </c>
      <c r="B1696" s="140">
        <v>11000</v>
      </c>
      <c r="C1696" s="133">
        <v>14007.6</v>
      </c>
      <c r="D1696" s="133">
        <v>16379.42</v>
      </c>
      <c r="E1696" s="35" t="s">
        <v>196</v>
      </c>
      <c r="F1696" s="30" t="s">
        <v>55</v>
      </c>
      <c r="G1696" s="80">
        <v>1758</v>
      </c>
    </row>
    <row r="1697" spans="1:7" ht="14.25" customHeight="1">
      <c r="A1697" s="144"/>
      <c r="B1697" s="141"/>
      <c r="C1697" s="134"/>
      <c r="D1697" s="134"/>
      <c r="E1697" s="9" t="s">
        <v>368</v>
      </c>
      <c r="F1697" s="5" t="s">
        <v>157</v>
      </c>
      <c r="G1697" s="81">
        <v>29396</v>
      </c>
    </row>
    <row r="1698" spans="1:7" ht="12.75">
      <c r="A1698" s="144"/>
      <c r="B1698" s="141"/>
      <c r="C1698" s="134"/>
      <c r="D1698" s="134"/>
      <c r="E1698" s="9" t="s">
        <v>234</v>
      </c>
      <c r="F1698" s="5" t="s">
        <v>233</v>
      </c>
      <c r="G1698" s="48">
        <v>1097</v>
      </c>
    </row>
    <row r="1699" spans="1:7" ht="12.75">
      <c r="A1699" s="144"/>
      <c r="B1699" s="141"/>
      <c r="C1699" s="134"/>
      <c r="D1699" s="134"/>
      <c r="E1699" s="5" t="s">
        <v>17</v>
      </c>
      <c r="F1699" s="5" t="s">
        <v>60</v>
      </c>
      <c r="G1699" s="48">
        <v>330</v>
      </c>
    </row>
    <row r="1700" spans="1:7" ht="25.5">
      <c r="A1700" s="144"/>
      <c r="B1700" s="141"/>
      <c r="C1700" s="134"/>
      <c r="D1700" s="134"/>
      <c r="E1700" s="9" t="s">
        <v>369</v>
      </c>
      <c r="F1700" s="5" t="s">
        <v>98</v>
      </c>
      <c r="G1700" s="48">
        <v>2871</v>
      </c>
    </row>
    <row r="1701" spans="1:8" ht="13.5" thickBot="1">
      <c r="A1701" s="145"/>
      <c r="B1701" s="142"/>
      <c r="C1701" s="135"/>
      <c r="D1701" s="135"/>
      <c r="E1701" s="17" t="s">
        <v>138</v>
      </c>
      <c r="F1701" s="19"/>
      <c r="G1701" s="20">
        <f>SUM(G1696:G1700)</f>
        <v>35452</v>
      </c>
      <c r="H1701" s="3"/>
    </row>
    <row r="1702" spans="1:7" ht="12.75">
      <c r="A1702" s="25" t="s">
        <v>21</v>
      </c>
      <c r="B1702" s="26"/>
      <c r="C1702" s="49">
        <v>42182.28</v>
      </c>
      <c r="D1702" s="49">
        <v>49472.28</v>
      </c>
      <c r="E1702" s="28"/>
      <c r="F1702" s="28"/>
      <c r="G1702" s="36">
        <v>38417</v>
      </c>
    </row>
    <row r="1703" spans="1:7" ht="12.75">
      <c r="A1703" s="14" t="s">
        <v>22</v>
      </c>
      <c r="B1703" s="6"/>
      <c r="C1703" s="4">
        <v>10146.84</v>
      </c>
      <c r="D1703" s="4">
        <v>11885.28</v>
      </c>
      <c r="E1703" s="5"/>
      <c r="F1703" s="5"/>
      <c r="G1703" s="54">
        <f>C1703</f>
        <v>10146.84</v>
      </c>
    </row>
    <row r="1704" spans="1:7" ht="13.5" thickBot="1">
      <c r="A1704" s="16" t="s">
        <v>23</v>
      </c>
      <c r="B1704" s="17"/>
      <c r="C1704" s="18">
        <f>SUM(C1696:C1703)</f>
        <v>66336.72</v>
      </c>
      <c r="D1704" s="18">
        <f>SUM(D1696:D1703)</f>
        <v>77736.98</v>
      </c>
      <c r="E1704" s="38" t="s">
        <v>139</v>
      </c>
      <c r="F1704" s="19"/>
      <c r="G1704" s="20">
        <f>SUM(G1701:G1703)</f>
        <v>84015.84</v>
      </c>
    </row>
    <row r="1705" spans="1:7" ht="12.75">
      <c r="A1705" s="74" t="s">
        <v>270</v>
      </c>
      <c r="B1705" s="6"/>
      <c r="C1705" s="11" t="s">
        <v>272</v>
      </c>
      <c r="D1705" s="71" t="s">
        <v>273</v>
      </c>
      <c r="E1705" s="72"/>
      <c r="F1705" s="127" t="s">
        <v>271</v>
      </c>
      <c r="G1705" s="128"/>
    </row>
    <row r="1706" spans="1:7" ht="12.75">
      <c r="A1706" s="14" t="s">
        <v>274</v>
      </c>
      <c r="B1706" s="6"/>
      <c r="C1706" s="51">
        <v>91272.12</v>
      </c>
      <c r="D1706" s="51">
        <v>95490.38</v>
      </c>
      <c r="E1706" s="72"/>
      <c r="F1706" s="5"/>
      <c r="G1706" s="54">
        <f>D1706</f>
        <v>95490.38</v>
      </c>
    </row>
    <row r="1707" spans="1:7" ht="12.75">
      <c r="A1707" s="14" t="s">
        <v>275</v>
      </c>
      <c r="B1707" s="6"/>
      <c r="C1707" s="51">
        <v>65412.21</v>
      </c>
      <c r="D1707" s="51">
        <v>58508.69</v>
      </c>
      <c r="E1707" s="72"/>
      <c r="F1707" s="5"/>
      <c r="G1707" s="54">
        <f>D1707</f>
        <v>58508.69</v>
      </c>
    </row>
    <row r="1708" spans="1:7" ht="12.75">
      <c r="A1708" s="75" t="s">
        <v>276</v>
      </c>
      <c r="B1708" s="6"/>
      <c r="C1708" s="51">
        <v>630.92</v>
      </c>
      <c r="D1708" s="51">
        <v>378.29</v>
      </c>
      <c r="E1708" s="72"/>
      <c r="F1708" s="5"/>
      <c r="G1708" s="54">
        <f>D1708</f>
        <v>378.29</v>
      </c>
    </row>
    <row r="1709" spans="1:7" ht="13.5" thickBot="1">
      <c r="A1709" s="76" t="s">
        <v>278</v>
      </c>
      <c r="B1709" s="17"/>
      <c r="C1709" s="18">
        <f>SUM(C1706:C1708)</f>
        <v>157315.25</v>
      </c>
      <c r="D1709" s="18">
        <f>SUM(D1706:D1708)</f>
        <v>154377.36000000002</v>
      </c>
      <c r="E1709" s="38"/>
      <c r="F1709" s="19"/>
      <c r="G1709" s="20">
        <f>SUM(G1706:G1708)</f>
        <v>154377.36000000002</v>
      </c>
    </row>
    <row r="1710" spans="1:7" ht="12.75">
      <c r="A1710" s="21"/>
      <c r="B1710" s="57"/>
      <c r="C1710" s="58"/>
      <c r="D1710" s="58"/>
      <c r="E1710" s="59"/>
      <c r="F1710" s="21"/>
      <c r="G1710" s="58"/>
    </row>
    <row r="1711" spans="1:7" ht="12.75">
      <c r="A1711" s="21"/>
      <c r="B1711" s="57"/>
      <c r="C1711" s="58"/>
      <c r="D1711" s="58"/>
      <c r="E1711" s="59"/>
      <c r="F1711" s="21"/>
      <c r="G1711" s="58"/>
    </row>
    <row r="1712" spans="1:7" ht="12.75">
      <c r="A1712" s="21"/>
      <c r="B1712" s="57"/>
      <c r="C1712" s="58"/>
      <c r="D1712" s="58"/>
      <c r="E1712" s="59"/>
      <c r="F1712" s="21"/>
      <c r="G1712" s="58"/>
    </row>
    <row r="1713" spans="1:7" ht="12.75">
      <c r="A1713" s="21"/>
      <c r="B1713" s="57"/>
      <c r="C1713" s="58"/>
      <c r="D1713" s="58"/>
      <c r="E1713" s="59"/>
      <c r="F1713" s="21"/>
      <c r="G1713" s="58"/>
    </row>
    <row r="1714" spans="1:7" ht="12.75">
      <c r="A1714" s="21"/>
      <c r="B1714" s="57"/>
      <c r="C1714" s="58"/>
      <c r="D1714" s="58"/>
      <c r="E1714" s="59"/>
      <c r="F1714" s="21"/>
      <c r="G1714" s="58"/>
    </row>
    <row r="1715" spans="1:7" ht="12.75">
      <c r="A1715" s="21"/>
      <c r="B1715" s="57"/>
      <c r="C1715" s="58"/>
      <c r="D1715" s="58"/>
      <c r="E1715" s="59"/>
      <c r="F1715" s="21"/>
      <c r="G1715" s="58"/>
    </row>
    <row r="1716" spans="1:7" ht="12.75">
      <c r="A1716" s="21"/>
      <c r="B1716" s="57"/>
      <c r="C1716" s="58"/>
      <c r="D1716" s="58"/>
      <c r="E1716" s="59"/>
      <c r="F1716" s="21"/>
      <c r="G1716" s="58"/>
    </row>
    <row r="1717" spans="1:7" ht="12.75">
      <c r="A1717" s="21"/>
      <c r="B1717" s="57"/>
      <c r="C1717" s="58"/>
      <c r="D1717" s="58"/>
      <c r="E1717" s="59"/>
      <c r="F1717" s="21"/>
      <c r="G1717" s="58"/>
    </row>
    <row r="1718" spans="1:7" ht="12.75">
      <c r="A1718" s="21"/>
      <c r="B1718" s="57"/>
      <c r="C1718" s="58"/>
      <c r="D1718" s="58"/>
      <c r="E1718" s="59"/>
      <c r="F1718" s="21"/>
      <c r="G1718" s="58"/>
    </row>
    <row r="1719" spans="1:7" ht="12.75">
      <c r="A1719" s="21"/>
      <c r="B1719" s="57"/>
      <c r="C1719" s="58"/>
      <c r="D1719" s="58"/>
      <c r="E1719" s="59"/>
      <c r="F1719" s="21"/>
      <c r="G1719" s="58"/>
    </row>
    <row r="1721" spans="1:4" ht="12.75">
      <c r="A1721" s="8" t="s">
        <v>235</v>
      </c>
      <c r="B1721" s="12"/>
      <c r="C1721" s="3"/>
      <c r="D1721" s="3"/>
    </row>
    <row r="1722" spans="1:4" ht="13.5" thickBot="1">
      <c r="A1722" t="s">
        <v>142</v>
      </c>
      <c r="B1722" s="56">
        <v>4589.59</v>
      </c>
      <c r="C1722" s="3" t="s">
        <v>262</v>
      </c>
      <c r="D1722" s="3"/>
    </row>
    <row r="1723" spans="1:7" ht="12.75" customHeight="1">
      <c r="A1723" s="136" t="s">
        <v>12</v>
      </c>
      <c r="B1723" s="138" t="s">
        <v>137</v>
      </c>
      <c r="C1723" s="133" t="s">
        <v>268</v>
      </c>
      <c r="D1723" s="133" t="s">
        <v>269</v>
      </c>
      <c r="E1723" s="10" t="s">
        <v>0</v>
      </c>
      <c r="F1723" s="129" t="s">
        <v>9</v>
      </c>
      <c r="G1723" s="130"/>
    </row>
    <row r="1724" spans="1:7" ht="42.75" customHeight="1" thickBot="1">
      <c r="A1724" s="137"/>
      <c r="B1724" s="139"/>
      <c r="C1724" s="134"/>
      <c r="D1724" s="135"/>
      <c r="E1724" s="2"/>
      <c r="F1724" s="23" t="s">
        <v>10</v>
      </c>
      <c r="G1724" s="24" t="s">
        <v>11</v>
      </c>
    </row>
    <row r="1725" spans="1:7" ht="12.75">
      <c r="A1725" s="143" t="s">
        <v>14</v>
      </c>
      <c r="B1725" s="146">
        <v>186500</v>
      </c>
      <c r="C1725" s="146">
        <v>241782.72</v>
      </c>
      <c r="D1725" s="146">
        <v>235067.97</v>
      </c>
      <c r="E1725" s="46" t="s">
        <v>143</v>
      </c>
      <c r="F1725" s="30" t="s">
        <v>200</v>
      </c>
      <c r="G1725" s="33">
        <v>385</v>
      </c>
    </row>
    <row r="1726" spans="1:7" ht="12.75">
      <c r="A1726" s="144"/>
      <c r="B1726" s="147"/>
      <c r="C1726" s="147"/>
      <c r="D1726" s="147"/>
      <c r="E1726" s="44" t="s">
        <v>133</v>
      </c>
      <c r="F1726" s="5" t="s">
        <v>236</v>
      </c>
      <c r="G1726" s="15">
        <v>12544</v>
      </c>
    </row>
    <row r="1727" spans="1:7" ht="12.75">
      <c r="A1727" s="144"/>
      <c r="B1727" s="147"/>
      <c r="C1727" s="147"/>
      <c r="D1727" s="147"/>
      <c r="E1727" s="45" t="s">
        <v>15</v>
      </c>
      <c r="F1727" s="5" t="s">
        <v>86</v>
      </c>
      <c r="G1727" s="15">
        <v>342</v>
      </c>
    </row>
    <row r="1728" spans="1:7" ht="12.75">
      <c r="A1728" s="144"/>
      <c r="B1728" s="147"/>
      <c r="C1728" s="147"/>
      <c r="D1728" s="147"/>
      <c r="E1728" s="45" t="s">
        <v>303</v>
      </c>
      <c r="F1728" s="5" t="s">
        <v>2</v>
      </c>
      <c r="G1728" s="15">
        <v>66125</v>
      </c>
    </row>
    <row r="1729" spans="1:7" ht="38.25">
      <c r="A1729" s="144"/>
      <c r="B1729" s="147"/>
      <c r="C1729" s="147"/>
      <c r="D1729" s="147"/>
      <c r="E1729" s="9" t="s">
        <v>116</v>
      </c>
      <c r="F1729" s="5" t="s">
        <v>94</v>
      </c>
      <c r="G1729" s="48">
        <v>854</v>
      </c>
    </row>
    <row r="1730" spans="1:7" ht="12.75">
      <c r="A1730" s="144"/>
      <c r="B1730" s="147"/>
      <c r="C1730" s="147"/>
      <c r="D1730" s="147"/>
      <c r="E1730" s="9" t="s">
        <v>59</v>
      </c>
      <c r="F1730" s="5" t="s">
        <v>32</v>
      </c>
      <c r="G1730" s="48">
        <v>7379</v>
      </c>
    </row>
    <row r="1731" spans="1:7" ht="12.75">
      <c r="A1731" s="144"/>
      <c r="B1731" s="147"/>
      <c r="C1731" s="147"/>
      <c r="D1731" s="147"/>
      <c r="E1731" s="9" t="s">
        <v>77</v>
      </c>
      <c r="F1731" s="5" t="s">
        <v>237</v>
      </c>
      <c r="G1731" s="48">
        <v>5427</v>
      </c>
    </row>
    <row r="1732" spans="1:7" ht="12.75">
      <c r="A1732" s="144"/>
      <c r="B1732" s="147"/>
      <c r="C1732" s="147"/>
      <c r="D1732" s="147"/>
      <c r="E1732" s="9" t="s">
        <v>99</v>
      </c>
      <c r="F1732" s="5" t="s">
        <v>238</v>
      </c>
      <c r="G1732" s="48">
        <v>16511</v>
      </c>
    </row>
    <row r="1733" spans="1:7" ht="12.75">
      <c r="A1733" s="144"/>
      <c r="B1733" s="147"/>
      <c r="C1733" s="147"/>
      <c r="D1733" s="147"/>
      <c r="E1733" s="5" t="s">
        <v>17</v>
      </c>
      <c r="F1733" s="5" t="s">
        <v>79</v>
      </c>
      <c r="G1733" s="48">
        <v>1872</v>
      </c>
    </row>
    <row r="1734" spans="1:7" ht="12.75">
      <c r="A1734" s="144"/>
      <c r="B1734" s="147"/>
      <c r="C1734" s="147"/>
      <c r="D1734" s="147"/>
      <c r="E1734" s="5" t="s">
        <v>370</v>
      </c>
      <c r="F1734" s="5" t="s">
        <v>295</v>
      </c>
      <c r="G1734" s="48">
        <v>819</v>
      </c>
    </row>
    <row r="1735" spans="1:7" ht="25.5">
      <c r="A1735" s="144"/>
      <c r="B1735" s="147"/>
      <c r="C1735" s="147"/>
      <c r="D1735" s="147"/>
      <c r="E1735" s="7" t="s">
        <v>19</v>
      </c>
      <c r="F1735" s="5" t="s">
        <v>102</v>
      </c>
      <c r="G1735" s="48">
        <v>1705</v>
      </c>
    </row>
    <row r="1736" spans="1:7" ht="12.75">
      <c r="A1736" s="144"/>
      <c r="B1736" s="147"/>
      <c r="C1736" s="147"/>
      <c r="D1736" s="147"/>
      <c r="E1736" s="5" t="s">
        <v>71</v>
      </c>
      <c r="F1736" s="5" t="s">
        <v>123</v>
      </c>
      <c r="G1736" s="48">
        <v>6383</v>
      </c>
    </row>
    <row r="1737" spans="1:7" ht="12.75">
      <c r="A1737" s="144"/>
      <c r="B1737" s="147"/>
      <c r="C1737" s="147"/>
      <c r="D1737" s="147"/>
      <c r="E1737" s="5" t="s">
        <v>20</v>
      </c>
      <c r="F1737" s="5"/>
      <c r="G1737" s="48">
        <v>1061</v>
      </c>
    </row>
    <row r="1738" spans="1:8" ht="13.5" thickBot="1">
      <c r="A1738" s="145"/>
      <c r="B1738" s="148"/>
      <c r="C1738" s="148"/>
      <c r="D1738" s="148"/>
      <c r="E1738" s="17" t="s">
        <v>138</v>
      </c>
      <c r="F1738" s="19"/>
      <c r="G1738" s="20">
        <f>SUM(G1725:G1737)</f>
        <v>121407</v>
      </c>
      <c r="H1738" s="3"/>
    </row>
    <row r="1739" spans="1:7" ht="12.75">
      <c r="A1739" s="25" t="s">
        <v>21</v>
      </c>
      <c r="B1739" s="26"/>
      <c r="C1739" s="108">
        <v>728099.56</v>
      </c>
      <c r="D1739" s="108">
        <v>706546.27</v>
      </c>
      <c r="E1739" s="96"/>
      <c r="F1739" s="96"/>
      <c r="G1739" s="97">
        <v>637859</v>
      </c>
    </row>
    <row r="1740" spans="1:7" ht="12.75">
      <c r="A1740" s="14" t="s">
        <v>22</v>
      </c>
      <c r="B1740" s="6"/>
      <c r="C1740" s="4">
        <v>175140.1</v>
      </c>
      <c r="D1740" s="4">
        <v>169540.49</v>
      </c>
      <c r="E1740" s="5"/>
      <c r="F1740" s="5"/>
      <c r="G1740" s="54">
        <f>C1740</f>
        <v>175140.1</v>
      </c>
    </row>
    <row r="1741" spans="1:7" ht="13.5" thickBot="1">
      <c r="A1741" s="16" t="s">
        <v>23</v>
      </c>
      <c r="B1741" s="17"/>
      <c r="C1741" s="98">
        <f>SUM(C1725:C1740)</f>
        <v>1145022.3800000001</v>
      </c>
      <c r="D1741" s="98">
        <f>SUM(D1725:D1740)</f>
        <v>1111154.73</v>
      </c>
      <c r="E1741" s="99" t="s">
        <v>139</v>
      </c>
      <c r="F1741" s="100"/>
      <c r="G1741" s="101">
        <f>SUM(G1738:G1740)</f>
        <v>934406.1</v>
      </c>
    </row>
    <row r="1742" spans="1:7" ht="12.75">
      <c r="A1742" s="74" t="s">
        <v>270</v>
      </c>
      <c r="B1742" s="6"/>
      <c r="C1742" s="11" t="s">
        <v>272</v>
      </c>
      <c r="D1742" s="71" t="s">
        <v>273</v>
      </c>
      <c r="E1742" s="72"/>
      <c r="F1742" s="127" t="s">
        <v>271</v>
      </c>
      <c r="G1742" s="128"/>
    </row>
    <row r="1743" spans="1:7" ht="12.75">
      <c r="A1743" s="14" t="s">
        <v>274</v>
      </c>
      <c r="B1743" s="6"/>
      <c r="C1743" s="51"/>
      <c r="D1743" s="51"/>
      <c r="E1743" s="72"/>
      <c r="F1743" s="5"/>
      <c r="G1743" s="54">
        <f>D1743</f>
        <v>0</v>
      </c>
    </row>
    <row r="1744" spans="1:7" ht="12.75">
      <c r="A1744" s="14" t="s">
        <v>275</v>
      </c>
      <c r="B1744" s="6"/>
      <c r="C1744" s="51"/>
      <c r="D1744" s="51"/>
      <c r="E1744" s="72"/>
      <c r="F1744" s="5"/>
      <c r="G1744" s="54">
        <f>D1744</f>
        <v>0</v>
      </c>
    </row>
    <row r="1745" spans="1:7" ht="12.75">
      <c r="A1745" s="75" t="s">
        <v>276</v>
      </c>
      <c r="B1745" s="6"/>
      <c r="C1745" s="51"/>
      <c r="D1745" s="51"/>
      <c r="E1745" s="72"/>
      <c r="F1745" s="5"/>
      <c r="G1745" s="54">
        <f>D1745</f>
        <v>0</v>
      </c>
    </row>
    <row r="1746" spans="1:7" ht="13.5" thickBot="1">
      <c r="A1746" s="76" t="s">
        <v>278</v>
      </c>
      <c r="B1746" s="17"/>
      <c r="C1746" s="18">
        <f>SUM(C1743:C1745)</f>
        <v>0</v>
      </c>
      <c r="D1746" s="18">
        <f>SUM(D1743:D1745)</f>
        <v>0</v>
      </c>
      <c r="E1746" s="38"/>
      <c r="F1746" s="19"/>
      <c r="G1746" s="20">
        <f>SUM(G1743:G1745)</f>
        <v>0</v>
      </c>
    </row>
    <row r="1747" spans="1:7" ht="12.75">
      <c r="A1747" s="21"/>
      <c r="B1747" s="57"/>
      <c r="C1747" s="58"/>
      <c r="D1747" s="58"/>
      <c r="E1747" s="59"/>
      <c r="F1747" s="21"/>
      <c r="G1747" s="58"/>
    </row>
    <row r="1748" spans="1:7" ht="12.75">
      <c r="A1748" s="21"/>
      <c r="B1748" s="57"/>
      <c r="C1748" s="58"/>
      <c r="D1748" s="58"/>
      <c r="E1748" s="59"/>
      <c r="F1748" s="21"/>
      <c r="G1748" s="58"/>
    </row>
    <row r="1749" spans="1:7" ht="12.75">
      <c r="A1749" s="21"/>
      <c r="B1749" s="57"/>
      <c r="C1749" s="58"/>
      <c r="D1749" s="58"/>
      <c r="E1749" s="59"/>
      <c r="F1749" s="21"/>
      <c r="G1749" s="58"/>
    </row>
    <row r="1750" spans="1:7" ht="12.75">
      <c r="A1750" s="21"/>
      <c r="B1750" s="57"/>
      <c r="C1750" s="58"/>
      <c r="D1750" s="58"/>
      <c r="E1750" s="59"/>
      <c r="F1750" s="21"/>
      <c r="G1750" s="58"/>
    </row>
    <row r="1751" spans="1:7" ht="12.75">
      <c r="A1751" s="21"/>
      <c r="B1751" s="57"/>
      <c r="C1751" s="58"/>
      <c r="D1751" s="58"/>
      <c r="E1751" s="59"/>
      <c r="F1751" s="21"/>
      <c r="G1751" s="58"/>
    </row>
    <row r="1752" spans="1:7" ht="12.75">
      <c r="A1752" s="21"/>
      <c r="B1752" s="57"/>
      <c r="C1752" s="58"/>
      <c r="D1752" s="58"/>
      <c r="E1752" s="59"/>
      <c r="F1752" s="21"/>
      <c r="G1752" s="58"/>
    </row>
    <row r="1753" spans="1:7" ht="12.75">
      <c r="A1753" s="21"/>
      <c r="B1753" s="57"/>
      <c r="C1753" s="58"/>
      <c r="D1753" s="58"/>
      <c r="E1753" s="59"/>
      <c r="F1753" s="21"/>
      <c r="G1753" s="58"/>
    </row>
    <row r="1754" spans="1:7" ht="12.75">
      <c r="A1754" s="21"/>
      <c r="B1754" s="57"/>
      <c r="C1754" s="58"/>
      <c r="D1754" s="58"/>
      <c r="E1754" s="59"/>
      <c r="F1754" s="21"/>
      <c r="G1754" s="58"/>
    </row>
    <row r="1755" spans="1:7" ht="12.75">
      <c r="A1755" s="21"/>
      <c r="B1755" s="57"/>
      <c r="C1755" s="58"/>
      <c r="D1755" s="58"/>
      <c r="E1755" s="59"/>
      <c r="F1755" s="21"/>
      <c r="G1755" s="58"/>
    </row>
    <row r="1756" spans="1:7" ht="12.75">
      <c r="A1756" s="21"/>
      <c r="B1756" s="57"/>
      <c r="C1756" s="58"/>
      <c r="D1756" s="58"/>
      <c r="E1756" s="59"/>
      <c r="F1756" s="21"/>
      <c r="G1756" s="58"/>
    </row>
    <row r="1757" spans="1:7" ht="12.75">
      <c r="A1757" s="21"/>
      <c r="B1757" s="57"/>
      <c r="C1757" s="58"/>
      <c r="D1757" s="58"/>
      <c r="E1757" s="59"/>
      <c r="F1757" s="21"/>
      <c r="G1757" s="58"/>
    </row>
    <row r="1758" spans="1:7" ht="12.75">
      <c r="A1758" s="21"/>
      <c r="B1758" s="57"/>
      <c r="C1758" s="58"/>
      <c r="D1758" s="58"/>
      <c r="E1758" s="59"/>
      <c r="F1758" s="21"/>
      <c r="G1758" s="58"/>
    </row>
    <row r="1759" spans="1:7" ht="12.75">
      <c r="A1759" s="21"/>
      <c r="B1759" s="57"/>
      <c r="C1759" s="58"/>
      <c r="D1759" s="58"/>
      <c r="E1759" s="59"/>
      <c r="F1759" s="21"/>
      <c r="G1759" s="58"/>
    </row>
    <row r="1760" spans="1:7" ht="12.75">
      <c r="A1760" s="21"/>
      <c r="B1760" s="57"/>
      <c r="C1760" s="58"/>
      <c r="D1760" s="58"/>
      <c r="E1760" s="59"/>
      <c r="F1760" s="21"/>
      <c r="G1760" s="58"/>
    </row>
    <row r="1761" spans="1:7" ht="12.75">
      <c r="A1761" s="21"/>
      <c r="B1761" s="57"/>
      <c r="C1761" s="58"/>
      <c r="D1761" s="58"/>
      <c r="E1761" s="59"/>
      <c r="F1761" s="21"/>
      <c r="G1761" s="58"/>
    </row>
    <row r="1763" spans="1:4" ht="12.75">
      <c r="A1763" s="8" t="s">
        <v>239</v>
      </c>
      <c r="B1763" s="12"/>
      <c r="C1763" s="3"/>
      <c r="D1763" s="3"/>
    </row>
    <row r="1764" spans="1:4" ht="13.5" thickBot="1">
      <c r="A1764" t="s">
        <v>142</v>
      </c>
      <c r="B1764" s="56">
        <v>8382.2</v>
      </c>
      <c r="C1764" s="3" t="s">
        <v>262</v>
      </c>
      <c r="D1764" s="3"/>
    </row>
    <row r="1765" spans="1:7" ht="12.75">
      <c r="A1765" s="136" t="s">
        <v>12</v>
      </c>
      <c r="B1765" s="138" t="s">
        <v>137</v>
      </c>
      <c r="C1765" s="138" t="s">
        <v>268</v>
      </c>
      <c r="D1765" s="133" t="s">
        <v>279</v>
      </c>
      <c r="E1765" s="10" t="s">
        <v>0</v>
      </c>
      <c r="F1765" s="129" t="s">
        <v>9</v>
      </c>
      <c r="G1765" s="130"/>
    </row>
    <row r="1766" spans="1:7" ht="39.75" customHeight="1" thickBot="1">
      <c r="A1766" s="137"/>
      <c r="B1766" s="139"/>
      <c r="C1766" s="139"/>
      <c r="D1766" s="135"/>
      <c r="E1766" s="2"/>
      <c r="F1766" s="23" t="s">
        <v>10</v>
      </c>
      <c r="G1766" s="24" t="s">
        <v>11</v>
      </c>
    </row>
    <row r="1767" spans="1:7" ht="12.75">
      <c r="A1767" s="143" t="s">
        <v>14</v>
      </c>
      <c r="B1767" s="140">
        <v>340000</v>
      </c>
      <c r="C1767" s="149">
        <v>441570.19</v>
      </c>
      <c r="D1767" s="149">
        <v>442054.71</v>
      </c>
      <c r="E1767" s="46" t="s">
        <v>143</v>
      </c>
      <c r="F1767" s="61" t="s">
        <v>240</v>
      </c>
      <c r="G1767" s="80">
        <v>37194</v>
      </c>
    </row>
    <row r="1768" spans="1:7" ht="12.75">
      <c r="A1768" s="144"/>
      <c r="B1768" s="141"/>
      <c r="C1768" s="150"/>
      <c r="D1768" s="150"/>
      <c r="E1768" s="44" t="s">
        <v>133</v>
      </c>
      <c r="F1768" s="63" t="s">
        <v>241</v>
      </c>
      <c r="G1768" s="81">
        <v>247677</v>
      </c>
    </row>
    <row r="1769" spans="1:7" ht="25.5">
      <c r="A1769" s="144"/>
      <c r="B1769" s="141"/>
      <c r="C1769" s="150"/>
      <c r="D1769" s="150"/>
      <c r="E1769" s="9" t="s">
        <v>242</v>
      </c>
      <c r="F1769" s="63" t="s">
        <v>101</v>
      </c>
      <c r="G1769" s="48">
        <v>12028</v>
      </c>
    </row>
    <row r="1770" spans="1:7" ht="25.5">
      <c r="A1770" s="144"/>
      <c r="B1770" s="141"/>
      <c r="C1770" s="150"/>
      <c r="D1770" s="150"/>
      <c r="E1770" s="9" t="s">
        <v>88</v>
      </c>
      <c r="F1770" s="63" t="s">
        <v>39</v>
      </c>
      <c r="G1770" s="48">
        <v>30883</v>
      </c>
    </row>
    <row r="1771" spans="1:7" ht="38.25">
      <c r="A1771" s="144"/>
      <c r="B1771" s="141"/>
      <c r="C1771" s="150"/>
      <c r="D1771" s="150"/>
      <c r="E1771" s="9" t="s">
        <v>116</v>
      </c>
      <c r="F1771" s="63" t="s">
        <v>1</v>
      </c>
      <c r="G1771" s="48">
        <v>854</v>
      </c>
    </row>
    <row r="1772" spans="1:7" ht="25.5">
      <c r="A1772" s="144"/>
      <c r="B1772" s="141"/>
      <c r="C1772" s="150"/>
      <c r="D1772" s="150"/>
      <c r="E1772" s="9" t="s">
        <v>127</v>
      </c>
      <c r="F1772" s="63" t="s">
        <v>94</v>
      </c>
      <c r="G1772" s="48">
        <v>1644</v>
      </c>
    </row>
    <row r="1773" spans="1:7" ht="12.75">
      <c r="A1773" s="144"/>
      <c r="B1773" s="141"/>
      <c r="C1773" s="150"/>
      <c r="D1773" s="150"/>
      <c r="E1773" s="9" t="s">
        <v>59</v>
      </c>
      <c r="F1773" s="63" t="s">
        <v>98</v>
      </c>
      <c r="G1773" s="48">
        <v>4750</v>
      </c>
    </row>
    <row r="1774" spans="1:7" ht="12.75">
      <c r="A1774" s="144"/>
      <c r="B1774" s="141"/>
      <c r="C1774" s="150"/>
      <c r="D1774" s="150"/>
      <c r="E1774" s="9" t="s">
        <v>77</v>
      </c>
      <c r="F1774" s="63" t="s">
        <v>32</v>
      </c>
      <c r="G1774" s="48">
        <v>8792</v>
      </c>
    </row>
    <row r="1775" spans="1:7" ht="12.75">
      <c r="A1775" s="144"/>
      <c r="B1775" s="141"/>
      <c r="C1775" s="150"/>
      <c r="D1775" s="150"/>
      <c r="E1775" s="9" t="s">
        <v>231</v>
      </c>
      <c r="F1775" s="63" t="s">
        <v>287</v>
      </c>
      <c r="G1775" s="48">
        <v>9446</v>
      </c>
    </row>
    <row r="1776" spans="1:7" ht="12.75">
      <c r="A1776" s="144"/>
      <c r="B1776" s="141"/>
      <c r="C1776" s="150"/>
      <c r="D1776" s="150"/>
      <c r="E1776" s="9" t="s">
        <v>99</v>
      </c>
      <c r="F1776" s="63" t="s">
        <v>52</v>
      </c>
      <c r="G1776" s="48">
        <v>5277</v>
      </c>
    </row>
    <row r="1777" spans="1:7" ht="12.75">
      <c r="A1777" s="144"/>
      <c r="B1777" s="141"/>
      <c r="C1777" s="150"/>
      <c r="D1777" s="150"/>
      <c r="E1777" s="5" t="s">
        <v>17</v>
      </c>
      <c r="F1777" s="63" t="s">
        <v>136</v>
      </c>
      <c r="G1777" s="48">
        <v>3876</v>
      </c>
    </row>
    <row r="1778" spans="1:7" ht="12.75">
      <c r="A1778" s="144"/>
      <c r="B1778" s="141"/>
      <c r="C1778" s="150"/>
      <c r="D1778" s="150"/>
      <c r="E1778" s="5" t="s">
        <v>110</v>
      </c>
      <c r="F1778" s="63" t="s">
        <v>288</v>
      </c>
      <c r="G1778" s="48">
        <v>4783</v>
      </c>
    </row>
    <row r="1779" spans="1:7" ht="25.5">
      <c r="A1779" s="144"/>
      <c r="B1779" s="141"/>
      <c r="C1779" s="150"/>
      <c r="D1779" s="150"/>
      <c r="E1779" s="7" t="s">
        <v>19</v>
      </c>
      <c r="F1779" s="63" t="s">
        <v>289</v>
      </c>
      <c r="G1779" s="48">
        <v>3287</v>
      </c>
    </row>
    <row r="1780" spans="1:7" ht="12.75">
      <c r="A1780" s="144"/>
      <c r="B1780" s="141"/>
      <c r="C1780" s="150"/>
      <c r="D1780" s="150"/>
      <c r="E1780" s="5" t="s">
        <v>71</v>
      </c>
      <c r="F1780" s="63" t="s">
        <v>136</v>
      </c>
      <c r="G1780" s="48">
        <v>11489</v>
      </c>
    </row>
    <row r="1781" spans="1:8" ht="13.5" thickBot="1">
      <c r="A1781" s="145"/>
      <c r="B1781" s="142"/>
      <c r="C1781" s="151"/>
      <c r="D1781" s="151"/>
      <c r="E1781" s="17" t="s">
        <v>138</v>
      </c>
      <c r="F1781" s="19"/>
      <c r="G1781" s="20">
        <f>SUM(G1767:G1780)</f>
        <v>381980</v>
      </c>
      <c r="H1781" s="3"/>
    </row>
    <row r="1782" spans="1:7" ht="12.75">
      <c r="A1782" s="25" t="s">
        <v>21</v>
      </c>
      <c r="B1782" s="26"/>
      <c r="C1782" s="49">
        <v>1329354.29</v>
      </c>
      <c r="D1782" s="49">
        <v>1337307.47</v>
      </c>
      <c r="E1782" s="28"/>
      <c r="F1782" s="28"/>
      <c r="G1782" s="36">
        <v>1407145</v>
      </c>
    </row>
    <row r="1783" spans="1:7" ht="12.75">
      <c r="A1783" s="14" t="s">
        <v>22</v>
      </c>
      <c r="B1783" s="6"/>
      <c r="C1783" s="41">
        <v>319860.55</v>
      </c>
      <c r="D1783" s="41">
        <v>317297.45</v>
      </c>
      <c r="E1783" s="5"/>
      <c r="F1783" s="5"/>
      <c r="G1783" s="54">
        <f>C1783</f>
        <v>319860.55</v>
      </c>
    </row>
    <row r="1784" spans="1:7" ht="13.5" thickBot="1">
      <c r="A1784" s="16" t="s">
        <v>277</v>
      </c>
      <c r="B1784" s="17"/>
      <c r="C1784" s="18">
        <f>SUM(C1767:C1783)</f>
        <v>2090785.03</v>
      </c>
      <c r="D1784" s="18">
        <f>SUM(D1767:D1783)</f>
        <v>2096659.63</v>
      </c>
      <c r="E1784" s="38" t="s">
        <v>139</v>
      </c>
      <c r="F1784" s="19"/>
      <c r="G1784" s="20">
        <f>SUM(G1781:G1783)</f>
        <v>2108985.55</v>
      </c>
    </row>
    <row r="1785" spans="1:7" ht="12.75">
      <c r="A1785" s="74" t="s">
        <v>270</v>
      </c>
      <c r="B1785" s="6"/>
      <c r="C1785" s="11" t="s">
        <v>272</v>
      </c>
      <c r="D1785" s="71" t="s">
        <v>273</v>
      </c>
      <c r="E1785" s="72"/>
      <c r="F1785" s="127" t="s">
        <v>271</v>
      </c>
      <c r="G1785" s="128"/>
    </row>
    <row r="1786" spans="1:7" ht="12.75">
      <c r="A1786" s="14" t="s">
        <v>274</v>
      </c>
      <c r="B1786" s="6"/>
      <c r="C1786" s="51">
        <f>2670969.52+59260.94</f>
        <v>2730230.46</v>
      </c>
      <c r="D1786" s="51">
        <f>2610525.96+55666.77</f>
        <v>2666192.73</v>
      </c>
      <c r="E1786" s="72"/>
      <c r="F1786" s="5"/>
      <c r="G1786" s="54">
        <f>D1786</f>
        <v>2666192.73</v>
      </c>
    </row>
    <row r="1787" spans="1:7" ht="12.75">
      <c r="A1787" s="14" t="s">
        <v>275</v>
      </c>
      <c r="B1787" s="6"/>
      <c r="C1787" s="51">
        <v>1012498.75</v>
      </c>
      <c r="D1787" s="51">
        <v>1014601.53</v>
      </c>
      <c r="E1787" s="72"/>
      <c r="F1787" s="5"/>
      <c r="G1787" s="54">
        <f>D1787</f>
        <v>1014601.53</v>
      </c>
    </row>
    <row r="1788" spans="1:7" ht="12.75">
      <c r="A1788" s="75" t="s">
        <v>276</v>
      </c>
      <c r="B1788" s="6"/>
      <c r="C1788" s="51">
        <v>103828.5</v>
      </c>
      <c r="D1788" s="51">
        <v>83743.7</v>
      </c>
      <c r="E1788" s="72"/>
      <c r="F1788" s="5"/>
      <c r="G1788" s="54">
        <f>D1788</f>
        <v>83743.7</v>
      </c>
    </row>
    <row r="1789" spans="1:7" ht="13.5" thickBot="1">
      <c r="A1789" s="76" t="s">
        <v>278</v>
      </c>
      <c r="B1789" s="17"/>
      <c r="C1789" s="18">
        <f>SUM(C1786:C1788)</f>
        <v>3846557.71</v>
      </c>
      <c r="D1789" s="18">
        <f>SUM(D1786:D1788)</f>
        <v>3764537.96</v>
      </c>
      <c r="E1789" s="38"/>
      <c r="F1789" s="19"/>
      <c r="G1789" s="20">
        <f>SUM(G1786:G1788)</f>
        <v>3764537.96</v>
      </c>
    </row>
    <row r="1790" spans="1:7" ht="12.75">
      <c r="A1790" s="21"/>
      <c r="B1790" s="57"/>
      <c r="C1790" s="58"/>
      <c r="D1790" s="58"/>
      <c r="E1790" s="59"/>
      <c r="F1790" s="21"/>
      <c r="G1790" s="58"/>
    </row>
    <row r="1791" spans="1:7" ht="12.75">
      <c r="A1791" s="21"/>
      <c r="B1791" s="57"/>
      <c r="C1791" s="58"/>
      <c r="D1791" s="58"/>
      <c r="E1791" s="59"/>
      <c r="F1791" s="21"/>
      <c r="G1791" s="58"/>
    </row>
    <row r="1792" spans="1:7" ht="12.75">
      <c r="A1792" s="21"/>
      <c r="B1792" s="57"/>
      <c r="C1792" s="58"/>
      <c r="D1792" s="58"/>
      <c r="E1792" s="59"/>
      <c r="F1792" s="21"/>
      <c r="G1792" s="58"/>
    </row>
    <row r="1793" spans="1:7" ht="12.75">
      <c r="A1793" s="21"/>
      <c r="B1793" s="57"/>
      <c r="C1793" s="58"/>
      <c r="D1793" s="58"/>
      <c r="E1793" s="59"/>
      <c r="F1793" s="21"/>
      <c r="G1793" s="58"/>
    </row>
    <row r="1794" spans="1:7" ht="12.75">
      <c r="A1794" s="21"/>
      <c r="B1794" s="57"/>
      <c r="C1794" s="58"/>
      <c r="D1794" s="58"/>
      <c r="E1794" s="59"/>
      <c r="F1794" s="21"/>
      <c r="G1794" s="58"/>
    </row>
    <row r="1795" spans="1:7" ht="12.75">
      <c r="A1795" s="21"/>
      <c r="B1795" s="57"/>
      <c r="C1795" s="58"/>
      <c r="D1795" s="58"/>
      <c r="E1795" s="59"/>
      <c r="F1795" s="21"/>
      <c r="G1795" s="58"/>
    </row>
    <row r="1796" spans="1:7" ht="12.75">
      <c r="A1796" s="21"/>
      <c r="B1796" s="57"/>
      <c r="C1796" s="58"/>
      <c r="D1796" s="58"/>
      <c r="E1796" s="59"/>
      <c r="F1796" s="21"/>
      <c r="G1796" s="58"/>
    </row>
    <row r="1797" spans="1:7" ht="12.75">
      <c r="A1797" s="21"/>
      <c r="B1797" s="57"/>
      <c r="C1797" s="58"/>
      <c r="D1797" s="58"/>
      <c r="E1797" s="59"/>
      <c r="F1797" s="21"/>
      <c r="G1797" s="58"/>
    </row>
    <row r="1798" spans="1:7" ht="12.75">
      <c r="A1798" s="21"/>
      <c r="B1798" s="57"/>
      <c r="C1798" s="58"/>
      <c r="D1798" s="58"/>
      <c r="E1798" s="59"/>
      <c r="F1798" s="21"/>
      <c r="G1798" s="58"/>
    </row>
    <row r="1800" spans="1:4" ht="12.75">
      <c r="A1800" s="8" t="s">
        <v>243</v>
      </c>
      <c r="B1800" s="12"/>
      <c r="C1800" s="3"/>
      <c r="D1800" s="3"/>
    </row>
    <row r="1801" spans="1:4" ht="13.5" thickBot="1">
      <c r="A1801" t="s">
        <v>142</v>
      </c>
      <c r="B1801" s="56">
        <v>3085.79</v>
      </c>
      <c r="C1801" s="3" t="s">
        <v>262</v>
      </c>
      <c r="D1801" s="3"/>
    </row>
    <row r="1802" spans="1:7" ht="12.75" customHeight="1">
      <c r="A1802" s="136" t="s">
        <v>12</v>
      </c>
      <c r="B1802" s="138" t="s">
        <v>137</v>
      </c>
      <c r="C1802" s="133" t="s">
        <v>268</v>
      </c>
      <c r="D1802" s="133" t="s">
        <v>269</v>
      </c>
      <c r="E1802" s="10" t="s">
        <v>0</v>
      </c>
      <c r="F1802" s="129" t="s">
        <v>9</v>
      </c>
      <c r="G1802" s="130"/>
    </row>
    <row r="1803" spans="1:7" ht="28.5" customHeight="1" thickBot="1">
      <c r="A1803" s="137"/>
      <c r="B1803" s="139"/>
      <c r="C1803" s="134"/>
      <c r="D1803" s="135"/>
      <c r="E1803" s="2"/>
      <c r="F1803" s="23" t="s">
        <v>10</v>
      </c>
      <c r="G1803" s="24" t="s">
        <v>11</v>
      </c>
    </row>
    <row r="1804" spans="1:7" ht="12.75">
      <c r="A1804" s="143" t="s">
        <v>14</v>
      </c>
      <c r="B1804" s="140">
        <v>124750</v>
      </c>
      <c r="C1804" s="149">
        <v>162547.47</v>
      </c>
      <c r="D1804" s="149">
        <v>154917.46</v>
      </c>
      <c r="E1804" s="46" t="s">
        <v>143</v>
      </c>
      <c r="F1804" s="30" t="s">
        <v>63</v>
      </c>
      <c r="G1804" s="33">
        <v>11080</v>
      </c>
    </row>
    <row r="1805" spans="1:7" ht="12.75">
      <c r="A1805" s="144"/>
      <c r="B1805" s="141"/>
      <c r="C1805" s="150"/>
      <c r="D1805" s="150"/>
      <c r="E1805" s="44" t="s">
        <v>133</v>
      </c>
      <c r="F1805" s="5" t="s">
        <v>244</v>
      </c>
      <c r="G1805" s="15">
        <v>33682</v>
      </c>
    </row>
    <row r="1806" spans="1:7" ht="12.75">
      <c r="A1806" s="144"/>
      <c r="B1806" s="141"/>
      <c r="C1806" s="150"/>
      <c r="D1806" s="150"/>
      <c r="E1806" s="9" t="s">
        <v>245</v>
      </c>
      <c r="F1806" s="5" t="s">
        <v>95</v>
      </c>
      <c r="G1806" s="48">
        <v>16248</v>
      </c>
    </row>
    <row r="1807" spans="1:7" ht="38.25">
      <c r="A1807" s="144"/>
      <c r="B1807" s="141"/>
      <c r="C1807" s="150"/>
      <c r="D1807" s="150"/>
      <c r="E1807" s="9" t="s">
        <v>116</v>
      </c>
      <c r="F1807" s="5" t="s">
        <v>94</v>
      </c>
      <c r="G1807" s="22">
        <v>854</v>
      </c>
    </row>
    <row r="1808" spans="1:7" ht="12.75">
      <c r="A1808" s="144"/>
      <c r="B1808" s="141"/>
      <c r="C1808" s="150"/>
      <c r="D1808" s="150"/>
      <c r="E1808" s="9" t="s">
        <v>77</v>
      </c>
      <c r="F1808" s="5" t="s">
        <v>167</v>
      </c>
      <c r="G1808" s="22">
        <v>7600</v>
      </c>
    </row>
    <row r="1809" spans="1:7" ht="12.75">
      <c r="A1809" s="144"/>
      <c r="B1809" s="141"/>
      <c r="C1809" s="150"/>
      <c r="D1809" s="150"/>
      <c r="E1809" s="9" t="s">
        <v>99</v>
      </c>
      <c r="F1809" s="5" t="s">
        <v>177</v>
      </c>
      <c r="G1809" s="22">
        <v>6413</v>
      </c>
    </row>
    <row r="1810" spans="1:7" ht="12.75">
      <c r="A1810" s="144"/>
      <c r="B1810" s="141"/>
      <c r="C1810" s="150"/>
      <c r="D1810" s="150"/>
      <c r="E1810" s="5" t="s">
        <v>17</v>
      </c>
      <c r="F1810" s="5" t="s">
        <v>79</v>
      </c>
      <c r="G1810" s="22">
        <v>2184</v>
      </c>
    </row>
    <row r="1811" spans="1:7" ht="12.75">
      <c r="A1811" s="144"/>
      <c r="B1811" s="141"/>
      <c r="C1811" s="150"/>
      <c r="D1811" s="150"/>
      <c r="E1811" s="5" t="s">
        <v>71</v>
      </c>
      <c r="F1811" s="5" t="s">
        <v>101</v>
      </c>
      <c r="G1811" s="22">
        <v>4013</v>
      </c>
    </row>
    <row r="1812" spans="1:8" ht="13.5" thickBot="1">
      <c r="A1812" s="145"/>
      <c r="B1812" s="142"/>
      <c r="C1812" s="151"/>
      <c r="D1812" s="151"/>
      <c r="E1812" s="17" t="s">
        <v>138</v>
      </c>
      <c r="F1812" s="19"/>
      <c r="G1812" s="20">
        <f>SUM(G1804:G1811)</f>
        <v>82074</v>
      </c>
      <c r="H1812" s="3"/>
    </row>
    <row r="1813" spans="1:7" ht="12.75">
      <c r="A1813" s="25" t="s">
        <v>21</v>
      </c>
      <c r="B1813" s="26"/>
      <c r="C1813" s="49">
        <v>489494.35</v>
      </c>
      <c r="D1813" s="49">
        <v>460763.68</v>
      </c>
      <c r="E1813" s="28"/>
      <c r="F1813" s="28"/>
      <c r="G1813" s="36">
        <v>492905</v>
      </c>
    </row>
    <row r="1814" spans="1:7" ht="12.75">
      <c r="A1814" s="14" t="s">
        <v>22</v>
      </c>
      <c r="B1814" s="6"/>
      <c r="C1814" s="4">
        <v>117745.51</v>
      </c>
      <c r="D1814" s="4">
        <v>110709.14</v>
      </c>
      <c r="E1814" s="5"/>
      <c r="F1814" s="5"/>
      <c r="G1814" s="54">
        <f>C1814</f>
        <v>117745.51</v>
      </c>
    </row>
    <row r="1815" spans="1:7" ht="13.5" thickBot="1">
      <c r="A1815" s="16" t="s">
        <v>23</v>
      </c>
      <c r="B1815" s="17"/>
      <c r="C1815" s="18">
        <f>SUM(C1804:C1814)</f>
        <v>769787.33</v>
      </c>
      <c r="D1815" s="18">
        <f>SUM(D1804:D1814)</f>
        <v>726390.28</v>
      </c>
      <c r="E1815" s="38" t="s">
        <v>139</v>
      </c>
      <c r="F1815" s="19"/>
      <c r="G1815" s="20">
        <f>SUM(G1812:G1814)</f>
        <v>692724.51</v>
      </c>
    </row>
    <row r="1816" spans="1:7" ht="12.75">
      <c r="A1816" s="74" t="s">
        <v>270</v>
      </c>
      <c r="B1816" s="6"/>
      <c r="C1816" s="11" t="s">
        <v>272</v>
      </c>
      <c r="D1816" s="71" t="s">
        <v>273</v>
      </c>
      <c r="E1816" s="72"/>
      <c r="F1816" s="127" t="s">
        <v>271</v>
      </c>
      <c r="G1816" s="128"/>
    </row>
    <row r="1817" spans="1:7" ht="12.75">
      <c r="A1817" s="14" t="s">
        <v>274</v>
      </c>
      <c r="B1817" s="6"/>
      <c r="C1817" s="51">
        <v>823238.25</v>
      </c>
      <c r="D1817" s="51">
        <v>770819.05</v>
      </c>
      <c r="E1817" s="72"/>
      <c r="F1817" s="5"/>
      <c r="G1817" s="54">
        <f>D1817</f>
        <v>770819.05</v>
      </c>
    </row>
    <row r="1818" spans="1:7" ht="12.75">
      <c r="A1818" s="14" t="s">
        <v>275</v>
      </c>
      <c r="B1818" s="6"/>
      <c r="C1818" s="51">
        <v>398499.56</v>
      </c>
      <c r="D1818" s="51">
        <v>301438.54</v>
      </c>
      <c r="E1818" s="72"/>
      <c r="F1818" s="5"/>
      <c r="G1818" s="54">
        <f>D1818</f>
        <v>301438.54</v>
      </c>
    </row>
    <row r="1819" spans="1:7" ht="12.75">
      <c r="A1819" s="75" t="s">
        <v>276</v>
      </c>
      <c r="B1819" s="6"/>
      <c r="C1819" s="51">
        <v>17021.86</v>
      </c>
      <c r="D1819" s="51">
        <v>8172.08</v>
      </c>
      <c r="E1819" s="72"/>
      <c r="F1819" s="5"/>
      <c r="G1819" s="54">
        <f>D1819</f>
        <v>8172.08</v>
      </c>
    </row>
    <row r="1820" spans="1:7" ht="13.5" thickBot="1">
      <c r="A1820" s="76" t="s">
        <v>278</v>
      </c>
      <c r="B1820" s="17"/>
      <c r="C1820" s="18">
        <f>SUM(C1817:C1819)</f>
        <v>1238759.6700000002</v>
      </c>
      <c r="D1820" s="18">
        <f>SUM(D1817:D1819)</f>
        <v>1080429.6700000002</v>
      </c>
      <c r="E1820" s="38"/>
      <c r="F1820" s="19"/>
      <c r="G1820" s="20">
        <f>SUM(G1817:G1819)</f>
        <v>1080429.6700000002</v>
      </c>
    </row>
    <row r="1821" spans="1:7" ht="12.75">
      <c r="A1821" s="21"/>
      <c r="B1821" s="57"/>
      <c r="C1821" s="58"/>
      <c r="D1821" s="58"/>
      <c r="E1821" s="59"/>
      <c r="F1821" s="21"/>
      <c r="G1821" s="58"/>
    </row>
    <row r="1822" spans="1:7" ht="12.75">
      <c r="A1822" s="21"/>
      <c r="B1822" s="57"/>
      <c r="C1822" s="58"/>
      <c r="D1822" s="58"/>
      <c r="E1822" s="59"/>
      <c r="F1822" s="21"/>
      <c r="G1822" s="58"/>
    </row>
    <row r="1823" spans="1:7" ht="12.75">
      <c r="A1823" s="21"/>
      <c r="B1823" s="57"/>
      <c r="C1823" s="58"/>
      <c r="D1823" s="58"/>
      <c r="E1823" s="59"/>
      <c r="F1823" s="21"/>
      <c r="G1823" s="58"/>
    </row>
    <row r="1824" spans="1:7" ht="12.75">
      <c r="A1824" s="21"/>
      <c r="B1824" s="57"/>
      <c r="C1824" s="58"/>
      <c r="D1824" s="58"/>
      <c r="E1824" s="59"/>
      <c r="F1824" s="21"/>
      <c r="G1824" s="58"/>
    </row>
    <row r="1825" spans="1:7" ht="12.75">
      <c r="A1825" s="21"/>
      <c r="B1825" s="57"/>
      <c r="C1825" s="58"/>
      <c r="D1825" s="58"/>
      <c r="E1825" s="59"/>
      <c r="F1825" s="21"/>
      <c r="G1825" s="58"/>
    </row>
    <row r="1826" spans="1:7" ht="12.75">
      <c r="A1826" s="21"/>
      <c r="B1826" s="57"/>
      <c r="C1826" s="58"/>
      <c r="D1826" s="58"/>
      <c r="E1826" s="59"/>
      <c r="F1826" s="21"/>
      <c r="G1826" s="58"/>
    </row>
    <row r="1827" spans="1:7" ht="12.75">
      <c r="A1827" s="21"/>
      <c r="B1827" s="57"/>
      <c r="C1827" s="58"/>
      <c r="D1827" s="58"/>
      <c r="E1827" s="59"/>
      <c r="F1827" s="21"/>
      <c r="G1827" s="58"/>
    </row>
    <row r="1829" spans="1:4" ht="12.75">
      <c r="A1829" s="8" t="s">
        <v>246</v>
      </c>
      <c r="B1829" s="12"/>
      <c r="C1829" s="3"/>
      <c r="D1829" s="3"/>
    </row>
    <row r="1830" spans="1:4" ht="13.5" thickBot="1">
      <c r="A1830" t="s">
        <v>142</v>
      </c>
      <c r="B1830" s="56">
        <v>4404.54</v>
      </c>
      <c r="C1830" s="3" t="s">
        <v>262</v>
      </c>
      <c r="D1830" s="3"/>
    </row>
    <row r="1831" spans="1:7" ht="12.75" customHeight="1">
      <c r="A1831" s="136" t="s">
        <v>12</v>
      </c>
      <c r="B1831" s="138" t="s">
        <v>137</v>
      </c>
      <c r="C1831" s="133" t="s">
        <v>268</v>
      </c>
      <c r="D1831" s="133" t="s">
        <v>269</v>
      </c>
      <c r="E1831" s="10" t="s">
        <v>0</v>
      </c>
      <c r="F1831" s="129" t="s">
        <v>9</v>
      </c>
      <c r="G1831" s="130"/>
    </row>
    <row r="1832" spans="1:7" ht="37.5" customHeight="1" thickBot="1">
      <c r="A1832" s="137"/>
      <c r="B1832" s="139"/>
      <c r="C1832" s="134"/>
      <c r="D1832" s="135"/>
      <c r="E1832" s="2"/>
      <c r="F1832" s="23" t="s">
        <v>10</v>
      </c>
      <c r="G1832" s="24" t="s">
        <v>11</v>
      </c>
    </row>
    <row r="1833" spans="1:7" ht="12.75">
      <c r="A1833" s="143" t="s">
        <v>14</v>
      </c>
      <c r="B1833" s="140">
        <v>128500</v>
      </c>
      <c r="C1833" s="149">
        <v>232031.28</v>
      </c>
      <c r="D1833" s="149">
        <v>219599.4</v>
      </c>
      <c r="E1833" s="46" t="s">
        <v>133</v>
      </c>
      <c r="F1833" s="30" t="s">
        <v>247</v>
      </c>
      <c r="G1833" s="80">
        <v>21819</v>
      </c>
    </row>
    <row r="1834" spans="1:7" ht="12.75">
      <c r="A1834" s="144"/>
      <c r="B1834" s="141"/>
      <c r="C1834" s="150"/>
      <c r="D1834" s="150"/>
      <c r="E1834" s="45" t="s">
        <v>6</v>
      </c>
      <c r="F1834" s="5" t="s">
        <v>112</v>
      </c>
      <c r="G1834" s="81">
        <v>19878</v>
      </c>
    </row>
    <row r="1835" spans="1:7" ht="12.75">
      <c r="A1835" s="144"/>
      <c r="B1835" s="141"/>
      <c r="C1835" s="150"/>
      <c r="D1835" s="150"/>
      <c r="E1835" s="45" t="s">
        <v>371</v>
      </c>
      <c r="F1835" s="5" t="s">
        <v>60</v>
      </c>
      <c r="G1835" s="81">
        <v>55219</v>
      </c>
    </row>
    <row r="1836" spans="1:7" ht="25.5">
      <c r="A1836" s="144"/>
      <c r="B1836" s="141"/>
      <c r="C1836" s="150"/>
      <c r="D1836" s="150"/>
      <c r="E1836" s="45" t="s">
        <v>372</v>
      </c>
      <c r="F1836" s="5" t="s">
        <v>373</v>
      </c>
      <c r="G1836" s="81">
        <v>3522</v>
      </c>
    </row>
    <row r="1837" spans="1:7" ht="12.75">
      <c r="A1837" s="144"/>
      <c r="B1837" s="141"/>
      <c r="C1837" s="150"/>
      <c r="D1837" s="150"/>
      <c r="E1837" s="45" t="s">
        <v>374</v>
      </c>
      <c r="F1837" s="5" t="s">
        <v>60</v>
      </c>
      <c r="G1837" s="81">
        <v>6410</v>
      </c>
    </row>
    <row r="1838" spans="1:7" ht="12.75">
      <c r="A1838" s="144"/>
      <c r="B1838" s="141"/>
      <c r="C1838" s="150"/>
      <c r="D1838" s="150"/>
      <c r="E1838" s="9" t="s">
        <v>59</v>
      </c>
      <c r="F1838" s="5" t="s">
        <v>78</v>
      </c>
      <c r="G1838" s="48">
        <v>3260</v>
      </c>
    </row>
    <row r="1839" spans="1:7" ht="12.75">
      <c r="A1839" s="144"/>
      <c r="B1839" s="141"/>
      <c r="C1839" s="150"/>
      <c r="D1839" s="150"/>
      <c r="E1839" s="9" t="s">
        <v>77</v>
      </c>
      <c r="F1839" s="5" t="s">
        <v>52</v>
      </c>
      <c r="G1839" s="48">
        <v>9429</v>
      </c>
    </row>
    <row r="1840" spans="1:7" ht="12.75">
      <c r="A1840" s="144"/>
      <c r="B1840" s="141"/>
      <c r="C1840" s="150"/>
      <c r="D1840" s="150"/>
      <c r="E1840" s="5" t="s">
        <v>17</v>
      </c>
      <c r="F1840" s="5" t="s">
        <v>101</v>
      </c>
      <c r="G1840" s="48">
        <v>1084</v>
      </c>
    </row>
    <row r="1841" spans="1:7" ht="12.75">
      <c r="A1841" s="144"/>
      <c r="B1841" s="141"/>
      <c r="C1841" s="150"/>
      <c r="D1841" s="150"/>
      <c r="E1841" s="5" t="s">
        <v>71</v>
      </c>
      <c r="F1841" s="5" t="s">
        <v>60</v>
      </c>
      <c r="G1841" s="48">
        <v>1045</v>
      </c>
    </row>
    <row r="1842" spans="1:8" ht="13.5" thickBot="1">
      <c r="A1842" s="145"/>
      <c r="B1842" s="142"/>
      <c r="C1842" s="151"/>
      <c r="D1842" s="151"/>
      <c r="E1842" s="17" t="s">
        <v>138</v>
      </c>
      <c r="F1842" s="19"/>
      <c r="G1842" s="20">
        <f>SUM(G1833:G1841)</f>
        <v>121666</v>
      </c>
      <c r="H1842" s="3"/>
    </row>
    <row r="1843" spans="1:7" ht="12.75">
      <c r="A1843" s="25" t="s">
        <v>21</v>
      </c>
      <c r="B1843" s="26"/>
      <c r="C1843" s="49">
        <v>698734.46</v>
      </c>
      <c r="D1843" s="49">
        <v>657881.87</v>
      </c>
      <c r="E1843" s="28"/>
      <c r="F1843" s="28"/>
      <c r="G1843" s="36">
        <v>663401</v>
      </c>
    </row>
    <row r="1844" spans="1:7" ht="12.75">
      <c r="A1844" s="14" t="s">
        <v>22</v>
      </c>
      <c r="B1844" s="6"/>
      <c r="C1844" s="4">
        <v>168076.93</v>
      </c>
      <c r="D1844" s="4">
        <v>158084.44</v>
      </c>
      <c r="E1844" s="5"/>
      <c r="F1844" s="5"/>
      <c r="G1844" s="54">
        <f>C1844</f>
        <v>168076.93</v>
      </c>
    </row>
    <row r="1845" spans="1:7" ht="13.5" thickBot="1">
      <c r="A1845" s="16" t="s">
        <v>23</v>
      </c>
      <c r="B1845" s="17"/>
      <c r="C1845" s="98">
        <f>SUM(C1833:C1844)</f>
        <v>1098842.67</v>
      </c>
      <c r="D1845" s="98">
        <f>SUM(D1833:D1844)</f>
        <v>1035565.71</v>
      </c>
      <c r="E1845" s="99" t="s">
        <v>139</v>
      </c>
      <c r="F1845" s="100"/>
      <c r="G1845" s="101">
        <f>SUM(G1842:G1844)</f>
        <v>953143.9299999999</v>
      </c>
    </row>
    <row r="1846" spans="1:7" ht="12.75">
      <c r="A1846" s="74" t="s">
        <v>270</v>
      </c>
      <c r="B1846" s="6"/>
      <c r="C1846" s="11" t="s">
        <v>272</v>
      </c>
      <c r="D1846" s="71" t="s">
        <v>273</v>
      </c>
      <c r="E1846" s="72"/>
      <c r="F1846" s="127" t="s">
        <v>271</v>
      </c>
      <c r="G1846" s="128"/>
    </row>
    <row r="1847" spans="1:7" ht="12.75">
      <c r="A1847" s="14" t="s">
        <v>274</v>
      </c>
      <c r="B1847" s="6"/>
      <c r="C1847" s="51">
        <v>1544198.69</v>
      </c>
      <c r="D1847" s="51">
        <v>1416960.55</v>
      </c>
      <c r="E1847" s="72"/>
      <c r="F1847" s="5"/>
      <c r="G1847" s="54">
        <f>D1847</f>
        <v>1416960.55</v>
      </c>
    </row>
    <row r="1848" spans="1:7" ht="12.75">
      <c r="A1848" s="14" t="s">
        <v>275</v>
      </c>
      <c r="B1848" s="6"/>
      <c r="C1848" s="51">
        <v>629782.28</v>
      </c>
      <c r="D1848" s="51">
        <v>542972.54</v>
      </c>
      <c r="E1848" s="72"/>
      <c r="F1848" s="5"/>
      <c r="G1848" s="54">
        <f>D1848</f>
        <v>542972.54</v>
      </c>
    </row>
    <row r="1849" spans="1:7" ht="12.75">
      <c r="A1849" s="75" t="s">
        <v>276</v>
      </c>
      <c r="B1849" s="6"/>
      <c r="C1849" s="51">
        <v>93363.14</v>
      </c>
      <c r="D1849" s="51">
        <v>86305.03</v>
      </c>
      <c r="E1849" s="72"/>
      <c r="F1849" s="5"/>
      <c r="G1849" s="54">
        <f>D1849</f>
        <v>86305.03</v>
      </c>
    </row>
    <row r="1850" spans="1:7" ht="13.5" thickBot="1">
      <c r="A1850" s="76" t="s">
        <v>278</v>
      </c>
      <c r="B1850" s="17"/>
      <c r="C1850" s="18">
        <f>SUM(C1847:C1849)</f>
        <v>2267344.11</v>
      </c>
      <c r="D1850" s="18">
        <f>SUM(D1847:D1849)</f>
        <v>2046238.12</v>
      </c>
      <c r="E1850" s="38"/>
      <c r="F1850" s="19"/>
      <c r="G1850" s="20">
        <f>SUM(G1847:G1849)</f>
        <v>2046238.12</v>
      </c>
    </row>
    <row r="1851" spans="1:7" ht="12.75">
      <c r="A1851" s="21"/>
      <c r="B1851" s="57"/>
      <c r="C1851" s="58"/>
      <c r="D1851" s="58"/>
      <c r="E1851" s="59"/>
      <c r="F1851" s="21"/>
      <c r="G1851" s="58"/>
    </row>
    <row r="1852" spans="1:7" ht="12.75">
      <c r="A1852" s="21"/>
      <c r="B1852" s="57"/>
      <c r="C1852" s="58"/>
      <c r="D1852" s="58"/>
      <c r="E1852" s="59"/>
      <c r="F1852" s="21"/>
      <c r="G1852" s="58"/>
    </row>
    <row r="1853" spans="1:7" ht="12.75">
      <c r="A1853" s="21"/>
      <c r="B1853" s="57"/>
      <c r="C1853" s="58"/>
      <c r="D1853" s="58"/>
      <c r="E1853" s="59"/>
      <c r="F1853" s="21"/>
      <c r="G1853" s="58"/>
    </row>
    <row r="1855" spans="1:4" ht="12.75">
      <c r="A1855" s="8" t="s">
        <v>248</v>
      </c>
      <c r="B1855" s="12"/>
      <c r="C1855" s="3"/>
      <c r="D1855" s="3"/>
    </row>
    <row r="1856" spans="1:4" ht="13.5" thickBot="1">
      <c r="A1856" t="s">
        <v>142</v>
      </c>
      <c r="B1856" s="56">
        <v>4394.72</v>
      </c>
      <c r="C1856" s="3" t="s">
        <v>262</v>
      </c>
      <c r="D1856" s="3"/>
    </row>
    <row r="1857" spans="1:7" ht="12.75" customHeight="1">
      <c r="A1857" s="136" t="s">
        <v>12</v>
      </c>
      <c r="B1857" s="138" t="s">
        <v>137</v>
      </c>
      <c r="C1857" s="133" t="s">
        <v>268</v>
      </c>
      <c r="D1857" s="133" t="s">
        <v>269</v>
      </c>
      <c r="E1857" s="10" t="s">
        <v>0</v>
      </c>
      <c r="F1857" s="129" t="s">
        <v>9</v>
      </c>
      <c r="G1857" s="130"/>
    </row>
    <row r="1858" spans="1:7" ht="36" customHeight="1" thickBot="1">
      <c r="A1858" s="137"/>
      <c r="B1858" s="139"/>
      <c r="C1858" s="134"/>
      <c r="D1858" s="135"/>
      <c r="E1858" s="2"/>
      <c r="F1858" s="23" t="s">
        <v>10</v>
      </c>
      <c r="G1858" s="24" t="s">
        <v>11</v>
      </c>
    </row>
    <row r="1859" spans="1:7" ht="12.75" customHeight="1">
      <c r="A1859" s="143" t="s">
        <v>14</v>
      </c>
      <c r="B1859" s="140">
        <v>178750</v>
      </c>
      <c r="C1859" s="149">
        <v>231523.36</v>
      </c>
      <c r="D1859" s="149">
        <v>217897.92</v>
      </c>
      <c r="E1859" s="46" t="s">
        <v>143</v>
      </c>
      <c r="F1859" s="30" t="s">
        <v>86</v>
      </c>
      <c r="G1859" s="52">
        <v>2506</v>
      </c>
    </row>
    <row r="1860" spans="1:7" ht="12.75" customHeight="1">
      <c r="A1860" s="144"/>
      <c r="B1860" s="141"/>
      <c r="C1860" s="150"/>
      <c r="D1860" s="150"/>
      <c r="E1860" s="77" t="s">
        <v>133</v>
      </c>
      <c r="F1860" s="28" t="s">
        <v>375</v>
      </c>
      <c r="G1860" s="118">
        <v>19055</v>
      </c>
    </row>
    <row r="1861" spans="1:7" ht="12.75">
      <c r="A1861" s="144"/>
      <c r="B1861" s="141"/>
      <c r="C1861" s="150"/>
      <c r="D1861" s="150"/>
      <c r="E1861" s="6" t="s">
        <v>4</v>
      </c>
      <c r="F1861" s="5" t="s">
        <v>249</v>
      </c>
      <c r="G1861" s="48">
        <v>50741</v>
      </c>
    </row>
    <row r="1862" spans="1:7" ht="12.75">
      <c r="A1862" s="144"/>
      <c r="B1862" s="141"/>
      <c r="C1862" s="150"/>
      <c r="D1862" s="150"/>
      <c r="E1862" s="9" t="s">
        <v>245</v>
      </c>
      <c r="F1862" s="5" t="s">
        <v>60</v>
      </c>
      <c r="G1862" s="48">
        <v>6142</v>
      </c>
    </row>
    <row r="1863" spans="1:7" ht="25.5">
      <c r="A1863" s="144"/>
      <c r="B1863" s="141"/>
      <c r="C1863" s="150"/>
      <c r="D1863" s="150"/>
      <c r="E1863" s="9" t="s">
        <v>125</v>
      </c>
      <c r="F1863" s="5" t="s">
        <v>60</v>
      </c>
      <c r="G1863" s="48">
        <v>58044</v>
      </c>
    </row>
    <row r="1864" spans="1:7" ht="12.75">
      <c r="A1864" s="144"/>
      <c r="B1864" s="141"/>
      <c r="C1864" s="150"/>
      <c r="D1864" s="150"/>
      <c r="E1864" s="9" t="s">
        <v>231</v>
      </c>
      <c r="F1864" s="5" t="s">
        <v>49</v>
      </c>
      <c r="G1864" s="48">
        <v>787</v>
      </c>
    </row>
    <row r="1865" spans="1:7" ht="12.75">
      <c r="A1865" s="144"/>
      <c r="B1865" s="141"/>
      <c r="C1865" s="150"/>
      <c r="D1865" s="150"/>
      <c r="E1865" s="9" t="s">
        <v>99</v>
      </c>
      <c r="F1865" s="5" t="s">
        <v>49</v>
      </c>
      <c r="G1865" s="48">
        <v>852</v>
      </c>
    </row>
    <row r="1866" spans="1:8" ht="13.5" thickBot="1">
      <c r="A1866" s="145"/>
      <c r="B1866" s="142"/>
      <c r="C1866" s="151"/>
      <c r="D1866" s="151"/>
      <c r="E1866" s="17" t="s">
        <v>138</v>
      </c>
      <c r="F1866" s="19"/>
      <c r="G1866" s="20">
        <f>SUM(G1859:G1865)</f>
        <v>138127</v>
      </c>
      <c r="H1866" s="3"/>
    </row>
    <row r="1867" spans="1:7" ht="12.75">
      <c r="A1867" s="25" t="s">
        <v>21</v>
      </c>
      <c r="B1867" s="26"/>
      <c r="C1867" s="49">
        <v>697205.99</v>
      </c>
      <c r="D1867" s="49">
        <v>656566.74</v>
      </c>
      <c r="E1867" s="28"/>
      <c r="F1867" s="28"/>
      <c r="G1867" s="36">
        <v>589444</v>
      </c>
    </row>
    <row r="1868" spans="1:7" ht="12.75">
      <c r="A1868" s="14" t="s">
        <v>22</v>
      </c>
      <c r="B1868" s="6"/>
      <c r="C1868" s="4">
        <v>167708.85</v>
      </c>
      <c r="D1868" s="4">
        <v>157420.7</v>
      </c>
      <c r="E1868" s="5"/>
      <c r="F1868" s="5"/>
      <c r="G1868" s="54">
        <f>C1868</f>
        <v>167708.85</v>
      </c>
    </row>
    <row r="1869" spans="1:7" ht="12.75">
      <c r="A1869" s="73" t="s">
        <v>277</v>
      </c>
      <c r="B1869" s="67"/>
      <c r="C1869" s="68">
        <f>SUM(C1859:C1868)</f>
        <v>1096438.2</v>
      </c>
      <c r="D1869" s="68">
        <f>SUM(D1859:D1868)</f>
        <v>1031885.3600000001</v>
      </c>
      <c r="E1869" s="69" t="s">
        <v>139</v>
      </c>
      <c r="F1869" s="23"/>
      <c r="G1869" s="70">
        <f>SUM(G1866:G1868)</f>
        <v>895279.85</v>
      </c>
    </row>
    <row r="1870" spans="1:7" ht="12.75">
      <c r="A1870" s="74" t="s">
        <v>270</v>
      </c>
      <c r="B1870" s="6"/>
      <c r="C1870" s="11" t="s">
        <v>272</v>
      </c>
      <c r="D1870" s="71" t="s">
        <v>273</v>
      </c>
      <c r="E1870" s="72"/>
      <c r="F1870" s="127" t="s">
        <v>271</v>
      </c>
      <c r="G1870" s="128"/>
    </row>
    <row r="1871" spans="1:7" ht="12.75">
      <c r="A1871" s="14" t="s">
        <v>274</v>
      </c>
      <c r="B1871" s="6"/>
      <c r="C1871" s="51">
        <v>1502967.77</v>
      </c>
      <c r="D1871" s="51">
        <v>1407198.39</v>
      </c>
      <c r="E1871" s="72"/>
      <c r="F1871" s="5"/>
      <c r="G1871" s="54">
        <f>D1871</f>
        <v>1407198.39</v>
      </c>
    </row>
    <row r="1872" spans="1:7" ht="12.75">
      <c r="A1872" s="14" t="s">
        <v>275</v>
      </c>
      <c r="B1872" s="6"/>
      <c r="C1872" s="51">
        <v>484645.38</v>
      </c>
      <c r="D1872" s="51">
        <v>407789.95</v>
      </c>
      <c r="E1872" s="72"/>
      <c r="F1872" s="5"/>
      <c r="G1872" s="54">
        <f>D1872</f>
        <v>407789.95</v>
      </c>
    </row>
    <row r="1873" spans="1:7" ht="12.75">
      <c r="A1873" s="75" t="s">
        <v>276</v>
      </c>
      <c r="B1873" s="6"/>
      <c r="C1873" s="51">
        <v>10736.28</v>
      </c>
      <c r="D1873" s="51">
        <v>7208.5</v>
      </c>
      <c r="E1873" s="72"/>
      <c r="F1873" s="5"/>
      <c r="G1873" s="54"/>
    </row>
    <row r="1874" spans="1:7" ht="13.5" thickBot="1">
      <c r="A1874" s="76" t="s">
        <v>278</v>
      </c>
      <c r="B1874" s="17"/>
      <c r="C1874" s="18">
        <f>SUM(C1871:C1873)</f>
        <v>1998349.43</v>
      </c>
      <c r="D1874" s="18">
        <f>SUM(D1871:D1873)</f>
        <v>1822196.8399999999</v>
      </c>
      <c r="E1874" s="38"/>
      <c r="F1874" s="19"/>
      <c r="G1874" s="20">
        <f>SUM(G1871:G1873)</f>
        <v>1814988.3399999999</v>
      </c>
    </row>
    <row r="1876" spans="1:4" ht="12.75">
      <c r="A1876" s="8" t="s">
        <v>250</v>
      </c>
      <c r="B1876" s="12"/>
      <c r="C1876" s="3"/>
      <c r="D1876" s="3"/>
    </row>
    <row r="1877" spans="1:4" ht="13.5" thickBot="1">
      <c r="A1877" t="s">
        <v>142</v>
      </c>
      <c r="B1877" s="56">
        <v>2718.88</v>
      </c>
      <c r="C1877" s="3" t="s">
        <v>262</v>
      </c>
      <c r="D1877" s="3"/>
    </row>
    <row r="1878" spans="1:7" ht="12.75" customHeight="1">
      <c r="A1878" s="136" t="s">
        <v>12</v>
      </c>
      <c r="B1878" s="138" t="s">
        <v>137</v>
      </c>
      <c r="C1878" s="133" t="s">
        <v>268</v>
      </c>
      <c r="D1878" s="133" t="s">
        <v>269</v>
      </c>
      <c r="E1878" s="10" t="s">
        <v>0</v>
      </c>
      <c r="F1878" s="129" t="s">
        <v>9</v>
      </c>
      <c r="G1878" s="130"/>
    </row>
    <row r="1879" spans="1:7" ht="24" customHeight="1" thickBot="1">
      <c r="A1879" s="137"/>
      <c r="B1879" s="139"/>
      <c r="C1879" s="134"/>
      <c r="D1879" s="134"/>
      <c r="E1879" s="2"/>
      <c r="F1879" s="23" t="s">
        <v>10</v>
      </c>
      <c r="G1879" s="24" t="s">
        <v>11</v>
      </c>
    </row>
    <row r="1880" spans="1:7" ht="24" customHeight="1">
      <c r="A1880" s="143" t="s">
        <v>14</v>
      </c>
      <c r="B1880" s="140">
        <v>110100</v>
      </c>
      <c r="C1880" s="146">
        <v>143230.29</v>
      </c>
      <c r="D1880" s="146">
        <v>131630.72</v>
      </c>
      <c r="E1880" s="46" t="s">
        <v>143</v>
      </c>
      <c r="F1880" s="30" t="s">
        <v>376</v>
      </c>
      <c r="G1880" s="119">
        <v>1260</v>
      </c>
    </row>
    <row r="1881" spans="1:7" ht="12.75">
      <c r="A1881" s="144"/>
      <c r="B1881" s="141"/>
      <c r="C1881" s="147"/>
      <c r="D1881" s="147"/>
      <c r="E1881" s="6" t="s">
        <v>4</v>
      </c>
      <c r="F1881" s="5" t="s">
        <v>251</v>
      </c>
      <c r="G1881" s="117">
        <v>39414</v>
      </c>
    </row>
    <row r="1882" spans="1:7" ht="51">
      <c r="A1882" s="144"/>
      <c r="B1882" s="141"/>
      <c r="C1882" s="147"/>
      <c r="D1882" s="147"/>
      <c r="E1882" s="9" t="s">
        <v>377</v>
      </c>
      <c r="F1882" s="5" t="s">
        <v>378</v>
      </c>
      <c r="G1882" s="117">
        <f>14962+4211+918</f>
        <v>20091</v>
      </c>
    </row>
    <row r="1883" spans="1:7" ht="12.75">
      <c r="A1883" s="144"/>
      <c r="B1883" s="141"/>
      <c r="C1883" s="147"/>
      <c r="D1883" s="147"/>
      <c r="E1883" s="9" t="s">
        <v>303</v>
      </c>
      <c r="F1883" s="5" t="s">
        <v>2</v>
      </c>
      <c r="G1883" s="117">
        <v>56040</v>
      </c>
    </row>
    <row r="1884" spans="1:7" ht="12.75">
      <c r="A1884" s="144"/>
      <c r="B1884" s="141"/>
      <c r="C1884" s="147"/>
      <c r="D1884" s="147"/>
      <c r="E1884" s="9" t="s">
        <v>59</v>
      </c>
      <c r="F1884" s="5" t="s">
        <v>379</v>
      </c>
      <c r="G1884" s="117">
        <v>4638</v>
      </c>
    </row>
    <row r="1885" spans="1:7" ht="12.75">
      <c r="A1885" s="144"/>
      <c r="B1885" s="141"/>
      <c r="C1885" s="147"/>
      <c r="D1885" s="147"/>
      <c r="E1885" s="9" t="s">
        <v>380</v>
      </c>
      <c r="F1885" s="5" t="s">
        <v>1</v>
      </c>
      <c r="G1885" s="117">
        <v>576</v>
      </c>
    </row>
    <row r="1886" spans="1:7" ht="12.75">
      <c r="A1886" s="144"/>
      <c r="B1886" s="141"/>
      <c r="C1886" s="147"/>
      <c r="D1886" s="147"/>
      <c r="E1886" s="9" t="s">
        <v>231</v>
      </c>
      <c r="F1886" s="5" t="s">
        <v>37</v>
      </c>
      <c r="G1886" s="117">
        <v>1812</v>
      </c>
    </row>
    <row r="1887" spans="1:7" ht="12.75">
      <c r="A1887" s="144"/>
      <c r="B1887" s="141"/>
      <c r="C1887" s="147"/>
      <c r="D1887" s="147"/>
      <c r="E1887" s="5" t="s">
        <v>17</v>
      </c>
      <c r="F1887" s="23" t="s">
        <v>381</v>
      </c>
      <c r="G1887" s="120">
        <v>918</v>
      </c>
    </row>
    <row r="1888" spans="1:8" ht="13.5" thickBot="1">
      <c r="A1888" s="145"/>
      <c r="B1888" s="142"/>
      <c r="C1888" s="148"/>
      <c r="D1888" s="148"/>
      <c r="E1888" s="17" t="s">
        <v>138</v>
      </c>
      <c r="F1888" s="19"/>
      <c r="G1888" s="20">
        <f>SUM(G1880:G1887)</f>
        <v>124749</v>
      </c>
      <c r="H1888" s="3"/>
    </row>
    <row r="1889" spans="1:7" ht="12.75">
      <c r="A1889" s="25" t="s">
        <v>21</v>
      </c>
      <c r="B1889" s="26"/>
      <c r="C1889" s="49">
        <v>431322.63</v>
      </c>
      <c r="D1889" s="49">
        <v>396486.31</v>
      </c>
      <c r="E1889" s="28"/>
      <c r="F1889" s="28"/>
      <c r="G1889" s="36">
        <v>403043</v>
      </c>
    </row>
    <row r="1890" spans="1:7" ht="12.75">
      <c r="A1890" s="14" t="s">
        <v>22</v>
      </c>
      <c r="B1890" s="6"/>
      <c r="C1890" s="4">
        <v>103752.27</v>
      </c>
      <c r="D1890" s="4">
        <v>95214.19</v>
      </c>
      <c r="E1890" s="5"/>
      <c r="F1890" s="5"/>
      <c r="G1890" s="54">
        <f>C1890</f>
        <v>103752.27</v>
      </c>
    </row>
    <row r="1891" spans="1:7" ht="13.5" thickBot="1">
      <c r="A1891" s="16" t="s">
        <v>23</v>
      </c>
      <c r="B1891" s="17"/>
      <c r="C1891" s="18">
        <f>SUM(C1880:C1890)</f>
        <v>678305.1900000001</v>
      </c>
      <c r="D1891" s="18">
        <f>SUM(D1880:D1890)</f>
        <v>623331.22</v>
      </c>
      <c r="E1891" s="38" t="s">
        <v>139</v>
      </c>
      <c r="F1891" s="19"/>
      <c r="G1891" s="20">
        <f>SUM(G1888:G1890)</f>
        <v>631544.27</v>
      </c>
    </row>
    <row r="1892" spans="1:7" ht="12.75">
      <c r="A1892" s="74" t="s">
        <v>270</v>
      </c>
      <c r="B1892" s="6"/>
      <c r="C1892" s="11" t="s">
        <v>272</v>
      </c>
      <c r="D1892" s="71" t="s">
        <v>273</v>
      </c>
      <c r="E1892" s="72"/>
      <c r="F1892" s="127" t="s">
        <v>271</v>
      </c>
      <c r="G1892" s="128"/>
    </row>
    <row r="1893" spans="1:7" ht="12.75">
      <c r="A1893" s="14" t="s">
        <v>274</v>
      </c>
      <c r="B1893" s="6"/>
      <c r="C1893" s="51">
        <v>929684.6</v>
      </c>
      <c r="D1893" s="51">
        <v>844860.32</v>
      </c>
      <c r="E1893" s="72"/>
      <c r="F1893" s="5"/>
      <c r="G1893" s="54">
        <f>D1893</f>
        <v>844860.32</v>
      </c>
    </row>
    <row r="1894" spans="1:7" ht="12.75">
      <c r="A1894" s="14" t="s">
        <v>275</v>
      </c>
      <c r="B1894" s="6"/>
      <c r="C1894" s="51">
        <v>418296.71</v>
      </c>
      <c r="D1894" s="51">
        <v>346157.62</v>
      </c>
      <c r="E1894" s="72"/>
      <c r="F1894" s="5"/>
      <c r="G1894" s="54">
        <f>D1894</f>
        <v>346157.62</v>
      </c>
    </row>
    <row r="1895" spans="1:7" ht="12.75">
      <c r="A1895" s="75" t="s">
        <v>276</v>
      </c>
      <c r="B1895" s="6"/>
      <c r="C1895" s="51">
        <v>7545.69</v>
      </c>
      <c r="D1895" s="51">
        <v>4468.28</v>
      </c>
      <c r="E1895" s="72"/>
      <c r="F1895" s="5"/>
      <c r="G1895" s="54"/>
    </row>
    <row r="1896" spans="1:7" ht="13.5" thickBot="1">
      <c r="A1896" s="76" t="s">
        <v>278</v>
      </c>
      <c r="B1896" s="17"/>
      <c r="C1896" s="18">
        <f>SUM(C1893:C1895)</f>
        <v>1355527</v>
      </c>
      <c r="D1896" s="18">
        <f>SUM(D1893:D1895)</f>
        <v>1195486.22</v>
      </c>
      <c r="E1896" s="38"/>
      <c r="F1896" s="19"/>
      <c r="G1896" s="20">
        <f>SUM(G1893:G1895)</f>
        <v>1191017.94</v>
      </c>
    </row>
    <row r="1897" spans="1:7" ht="12.75">
      <c r="A1897" s="21"/>
      <c r="B1897" s="57"/>
      <c r="C1897" s="58"/>
      <c r="D1897" s="58"/>
      <c r="E1897" s="59"/>
      <c r="F1897" s="21"/>
      <c r="G1897" s="58"/>
    </row>
    <row r="1899" spans="1:4" ht="12.75">
      <c r="A1899" s="8" t="s">
        <v>252</v>
      </c>
      <c r="B1899" s="12"/>
      <c r="C1899" s="3"/>
      <c r="D1899" s="3"/>
    </row>
    <row r="1900" spans="1:4" ht="13.5" thickBot="1">
      <c r="A1900" t="s">
        <v>142</v>
      </c>
      <c r="B1900" s="56">
        <v>2703.03</v>
      </c>
      <c r="C1900" s="3" t="s">
        <v>262</v>
      </c>
      <c r="D1900" s="3"/>
    </row>
    <row r="1901" spans="1:7" ht="12.75" customHeight="1">
      <c r="A1901" s="136" t="s">
        <v>12</v>
      </c>
      <c r="B1901" s="138" t="s">
        <v>137</v>
      </c>
      <c r="C1901" s="133" t="s">
        <v>268</v>
      </c>
      <c r="D1901" s="133" t="s">
        <v>269</v>
      </c>
      <c r="E1901" s="10" t="s">
        <v>0</v>
      </c>
      <c r="F1901" s="129" t="s">
        <v>9</v>
      </c>
      <c r="G1901" s="130"/>
    </row>
    <row r="1902" spans="1:7" ht="28.5" customHeight="1" thickBot="1">
      <c r="A1902" s="137"/>
      <c r="B1902" s="139"/>
      <c r="C1902" s="134"/>
      <c r="D1902" s="135"/>
      <c r="E1902" s="2"/>
      <c r="F1902" s="23" t="s">
        <v>10</v>
      </c>
      <c r="G1902" s="24" t="s">
        <v>11</v>
      </c>
    </row>
    <row r="1903" spans="1:7" ht="25.5">
      <c r="A1903" s="143" t="s">
        <v>14</v>
      </c>
      <c r="B1903" s="140">
        <v>109600</v>
      </c>
      <c r="C1903" s="149">
        <v>142392.01</v>
      </c>
      <c r="D1903" s="149">
        <v>129675.33</v>
      </c>
      <c r="E1903" s="35" t="s">
        <v>125</v>
      </c>
      <c r="F1903" s="30" t="s">
        <v>60</v>
      </c>
      <c r="G1903" s="31">
        <v>72991</v>
      </c>
    </row>
    <row r="1904" spans="1:7" ht="12.75">
      <c r="A1904" s="144"/>
      <c r="B1904" s="141"/>
      <c r="C1904" s="150"/>
      <c r="D1904" s="150"/>
      <c r="E1904" s="102" t="s">
        <v>4</v>
      </c>
      <c r="F1904" s="28" t="s">
        <v>387</v>
      </c>
      <c r="G1904" s="85">
        <f>46420+4713</f>
        <v>51133</v>
      </c>
    </row>
    <row r="1905" spans="1:7" ht="12.75">
      <c r="A1905" s="144"/>
      <c r="B1905" s="141"/>
      <c r="C1905" s="150"/>
      <c r="D1905" s="150"/>
      <c r="E1905" s="77" t="s">
        <v>133</v>
      </c>
      <c r="F1905" s="28" t="s">
        <v>8</v>
      </c>
      <c r="G1905" s="85">
        <v>3918</v>
      </c>
    </row>
    <row r="1906" spans="1:7" ht="12.75">
      <c r="A1906" s="144"/>
      <c r="B1906" s="141"/>
      <c r="C1906" s="150"/>
      <c r="D1906" s="150"/>
      <c r="E1906" s="9" t="s">
        <v>77</v>
      </c>
      <c r="F1906" s="5" t="s">
        <v>382</v>
      </c>
      <c r="G1906" s="22">
        <v>24397</v>
      </c>
    </row>
    <row r="1907" spans="1:7" ht="12.75">
      <c r="A1907" s="144"/>
      <c r="B1907" s="141"/>
      <c r="C1907" s="150"/>
      <c r="D1907" s="150"/>
      <c r="E1907" s="5" t="s">
        <v>17</v>
      </c>
      <c r="F1907" s="23" t="s">
        <v>383</v>
      </c>
      <c r="G1907" s="60">
        <v>2627</v>
      </c>
    </row>
    <row r="1908" spans="1:8" ht="13.5" thickBot="1">
      <c r="A1908" s="145"/>
      <c r="B1908" s="142"/>
      <c r="C1908" s="151"/>
      <c r="D1908" s="151"/>
      <c r="E1908" s="17" t="s">
        <v>138</v>
      </c>
      <c r="F1908" s="19"/>
      <c r="G1908" s="20">
        <f>SUM(G1903:G1907)</f>
        <v>155066</v>
      </c>
      <c r="H1908" s="3"/>
    </row>
    <row r="1909" spans="1:7" ht="12.75">
      <c r="A1909" s="25" t="s">
        <v>21</v>
      </c>
      <c r="B1909" s="26"/>
      <c r="C1909" s="49">
        <v>428807.27</v>
      </c>
      <c r="D1909" s="49">
        <v>390546.08</v>
      </c>
      <c r="E1909" s="28"/>
      <c r="F1909" s="28"/>
      <c r="G1909" s="36">
        <v>365807</v>
      </c>
    </row>
    <row r="1910" spans="1:7" ht="12.75">
      <c r="A1910" s="14" t="s">
        <v>22</v>
      </c>
      <c r="B1910" s="6"/>
      <c r="C1910" s="4">
        <v>100271.03</v>
      </c>
      <c r="D1910" s="4">
        <v>93903.75</v>
      </c>
      <c r="E1910" s="5"/>
      <c r="F1910" s="5"/>
      <c r="G1910" s="54">
        <f>C1910</f>
        <v>100271.03</v>
      </c>
    </row>
    <row r="1911" spans="1:7" ht="13.5" thickBot="1">
      <c r="A1911" s="16" t="s">
        <v>23</v>
      </c>
      <c r="B1911" s="17"/>
      <c r="C1911" s="18">
        <f>SUM(C1903:C1910)</f>
        <v>671470.31</v>
      </c>
      <c r="D1911" s="18">
        <f>SUM(D1903:D1910)</f>
        <v>614125.16</v>
      </c>
      <c r="E1911" s="38" t="s">
        <v>139</v>
      </c>
      <c r="F1911" s="19"/>
      <c r="G1911" s="20">
        <f>SUM(G1908:G1910)</f>
        <v>621144.03</v>
      </c>
    </row>
    <row r="1912" spans="1:7" ht="12.75">
      <c r="A1912" s="74" t="s">
        <v>270</v>
      </c>
      <c r="B1912" s="6"/>
      <c r="C1912" s="11" t="s">
        <v>272</v>
      </c>
      <c r="D1912" s="71" t="s">
        <v>273</v>
      </c>
      <c r="E1912" s="72"/>
      <c r="F1912" s="127" t="s">
        <v>271</v>
      </c>
      <c r="G1912" s="128"/>
    </row>
    <row r="1913" spans="1:7" ht="12.75">
      <c r="A1913" s="14" t="s">
        <v>274</v>
      </c>
      <c r="B1913" s="6"/>
      <c r="C1913" s="51">
        <v>924213.55</v>
      </c>
      <c r="D1913" s="51">
        <v>825425.85</v>
      </c>
      <c r="E1913" s="72"/>
      <c r="F1913" s="5"/>
      <c r="G1913" s="54">
        <f>D1913</f>
        <v>825425.85</v>
      </c>
    </row>
    <row r="1914" spans="1:7" ht="12.75">
      <c r="A1914" s="14" t="s">
        <v>275</v>
      </c>
      <c r="B1914" s="6"/>
      <c r="C1914" s="51">
        <v>404007.07</v>
      </c>
      <c r="D1914" s="51">
        <v>324127.06</v>
      </c>
      <c r="E1914" s="72"/>
      <c r="F1914" s="5"/>
      <c r="G1914" s="54">
        <f>D1914</f>
        <v>324127.06</v>
      </c>
    </row>
    <row r="1915" spans="1:7" ht="12.75">
      <c r="A1915" s="75" t="s">
        <v>276</v>
      </c>
      <c r="B1915" s="6"/>
      <c r="C1915" s="51">
        <v>7398.51</v>
      </c>
      <c r="D1915" s="51">
        <v>4480.97</v>
      </c>
      <c r="E1915" s="72"/>
      <c r="F1915" s="5"/>
      <c r="G1915" s="54">
        <f>D1915</f>
        <v>4480.97</v>
      </c>
    </row>
    <row r="1916" spans="1:7" ht="13.5" thickBot="1">
      <c r="A1916" s="76" t="s">
        <v>278</v>
      </c>
      <c r="B1916" s="17"/>
      <c r="C1916" s="18">
        <f>SUM(C1913:C1915)</f>
        <v>1335619.1300000001</v>
      </c>
      <c r="D1916" s="18">
        <f>SUM(D1913:D1915)</f>
        <v>1154033.88</v>
      </c>
      <c r="E1916" s="38"/>
      <c r="F1916" s="19"/>
      <c r="G1916" s="20">
        <f>SUM(G1913:G1915)</f>
        <v>1154033.88</v>
      </c>
    </row>
    <row r="1917" spans="1:7" ht="12.75">
      <c r="A1917" s="21"/>
      <c r="B1917" s="57"/>
      <c r="C1917" s="58"/>
      <c r="D1917" s="58"/>
      <c r="E1917" s="59"/>
      <c r="F1917" s="21"/>
      <c r="G1917" s="58"/>
    </row>
    <row r="1918" spans="1:7" ht="12.75">
      <c r="A1918" s="21"/>
      <c r="B1918" s="57"/>
      <c r="C1918" s="58"/>
      <c r="D1918" s="58"/>
      <c r="E1918" s="59"/>
      <c r="F1918" s="21"/>
      <c r="G1918" s="58"/>
    </row>
    <row r="1920" spans="1:4" ht="12.75">
      <c r="A1920" s="8" t="s">
        <v>253</v>
      </c>
      <c r="B1920" s="12"/>
      <c r="C1920" s="3"/>
      <c r="D1920" s="3"/>
    </row>
    <row r="1921" spans="1:4" ht="13.5" thickBot="1">
      <c r="A1921" t="s">
        <v>142</v>
      </c>
      <c r="B1921" s="56">
        <v>1362.08</v>
      </c>
      <c r="C1921" s="3"/>
      <c r="D1921" s="3"/>
    </row>
    <row r="1922" spans="1:7" ht="12.75" customHeight="1">
      <c r="A1922" s="136" t="s">
        <v>12</v>
      </c>
      <c r="B1922" s="138" t="s">
        <v>137</v>
      </c>
      <c r="C1922" s="133" t="s">
        <v>268</v>
      </c>
      <c r="D1922" s="133" t="s">
        <v>269</v>
      </c>
      <c r="E1922" s="10" t="s">
        <v>0</v>
      </c>
      <c r="F1922" s="129" t="s">
        <v>9</v>
      </c>
      <c r="G1922" s="130"/>
    </row>
    <row r="1923" spans="1:7" ht="40.5" customHeight="1" thickBot="1">
      <c r="A1923" s="137"/>
      <c r="B1923" s="139"/>
      <c r="C1923" s="134"/>
      <c r="D1923" s="135"/>
      <c r="E1923" s="2"/>
      <c r="F1923" s="23" t="s">
        <v>10</v>
      </c>
      <c r="G1923" s="24" t="s">
        <v>11</v>
      </c>
    </row>
    <row r="1924" spans="1:7" ht="12.75">
      <c r="A1924" s="153" t="s">
        <v>14</v>
      </c>
      <c r="B1924" s="156">
        <v>55100</v>
      </c>
      <c r="C1924" s="149">
        <v>71754.48</v>
      </c>
      <c r="D1924" s="149">
        <v>69262.31</v>
      </c>
      <c r="E1924" s="46" t="s">
        <v>143</v>
      </c>
      <c r="F1924" s="30" t="s">
        <v>157</v>
      </c>
      <c r="G1924" s="121">
        <v>3928</v>
      </c>
    </row>
    <row r="1925" spans="1:7" ht="12.75">
      <c r="A1925" s="154"/>
      <c r="B1925" s="157"/>
      <c r="C1925" s="150"/>
      <c r="D1925" s="150"/>
      <c r="E1925" s="44" t="s">
        <v>133</v>
      </c>
      <c r="F1925" s="5" t="s">
        <v>254</v>
      </c>
      <c r="G1925" s="122">
        <v>10684</v>
      </c>
    </row>
    <row r="1926" spans="1:7" ht="12.75">
      <c r="A1926" s="154"/>
      <c r="B1926" s="157"/>
      <c r="C1926" s="150"/>
      <c r="D1926" s="150"/>
      <c r="E1926" s="44" t="s">
        <v>15</v>
      </c>
      <c r="F1926" s="5" t="s">
        <v>157</v>
      </c>
      <c r="G1926" s="122">
        <v>7742</v>
      </c>
    </row>
    <row r="1927" spans="1:7" ht="12.75">
      <c r="A1927" s="154"/>
      <c r="B1927" s="157"/>
      <c r="C1927" s="150"/>
      <c r="D1927" s="150"/>
      <c r="E1927" s="9" t="s">
        <v>245</v>
      </c>
      <c r="F1927" s="5" t="s">
        <v>60</v>
      </c>
      <c r="G1927" s="117">
        <v>1719</v>
      </c>
    </row>
    <row r="1928" spans="1:7" ht="12.75">
      <c r="A1928" s="154"/>
      <c r="B1928" s="157"/>
      <c r="C1928" s="150"/>
      <c r="D1928" s="150"/>
      <c r="E1928" s="9" t="s">
        <v>77</v>
      </c>
      <c r="F1928" s="5" t="s">
        <v>154</v>
      </c>
      <c r="G1928" s="22">
        <v>9724</v>
      </c>
    </row>
    <row r="1929" spans="1:7" ht="12.75">
      <c r="A1929" s="154"/>
      <c r="B1929" s="157"/>
      <c r="C1929" s="150"/>
      <c r="D1929" s="150"/>
      <c r="E1929" s="9" t="s">
        <v>231</v>
      </c>
      <c r="F1929" s="5" t="s">
        <v>154</v>
      </c>
      <c r="G1929" s="22">
        <v>10939</v>
      </c>
    </row>
    <row r="1930" spans="1:7" ht="12.75">
      <c r="A1930" s="154"/>
      <c r="B1930" s="157"/>
      <c r="C1930" s="150"/>
      <c r="D1930" s="150"/>
      <c r="E1930" s="9" t="s">
        <v>4</v>
      </c>
      <c r="F1930" s="5" t="s">
        <v>386</v>
      </c>
      <c r="G1930" s="22">
        <f>29545+3330</f>
        <v>32875</v>
      </c>
    </row>
    <row r="1931" spans="1:7" ht="25.5">
      <c r="A1931" s="154"/>
      <c r="B1931" s="157"/>
      <c r="C1931" s="150"/>
      <c r="D1931" s="150"/>
      <c r="E1931" s="9" t="s">
        <v>384</v>
      </c>
      <c r="F1931" s="5" t="s">
        <v>33</v>
      </c>
      <c r="G1931" s="22">
        <v>2111</v>
      </c>
    </row>
    <row r="1932" spans="1:7" ht="25.5">
      <c r="A1932" s="154"/>
      <c r="B1932" s="157"/>
      <c r="C1932" s="150"/>
      <c r="D1932" s="150"/>
      <c r="E1932" s="7" t="s">
        <v>19</v>
      </c>
      <c r="F1932" s="5" t="s">
        <v>94</v>
      </c>
      <c r="G1932" s="22">
        <v>640</v>
      </c>
    </row>
    <row r="1933" spans="1:8" ht="13.5" thickBot="1">
      <c r="A1933" s="155"/>
      <c r="B1933" s="158"/>
      <c r="C1933" s="151"/>
      <c r="D1933" s="151"/>
      <c r="E1933" s="17" t="s">
        <v>138</v>
      </c>
      <c r="F1933" s="19"/>
      <c r="G1933" s="20">
        <f>SUM(G1924:G1932)</f>
        <v>80362</v>
      </c>
      <c r="H1933" s="3"/>
    </row>
    <row r="1934" spans="1:7" ht="12.75">
      <c r="A1934" s="25" t="s">
        <v>21</v>
      </c>
      <c r="B1934" s="26"/>
      <c r="C1934" s="49">
        <v>216080.4</v>
      </c>
      <c r="D1934" s="49">
        <v>208962.65</v>
      </c>
      <c r="E1934" s="28"/>
      <c r="F1934" s="28"/>
      <c r="G1934" s="36">
        <v>282828</v>
      </c>
    </row>
    <row r="1935" spans="1:7" ht="12.75">
      <c r="A1935" s="14" t="s">
        <v>22</v>
      </c>
      <c r="B1935" s="6"/>
      <c r="C1935" s="4">
        <v>51977.04</v>
      </c>
      <c r="D1935" s="4">
        <v>49718.32</v>
      </c>
      <c r="E1935" s="5"/>
      <c r="F1935" s="5"/>
      <c r="G1935" s="54">
        <f>C1935</f>
        <v>51977.04</v>
      </c>
    </row>
    <row r="1936" spans="1:7" ht="13.5" thickBot="1">
      <c r="A1936" s="16" t="s">
        <v>23</v>
      </c>
      <c r="B1936" s="17"/>
      <c r="C1936" s="18">
        <f>SUM(C1924:C1935)</f>
        <v>339811.92</v>
      </c>
      <c r="D1936" s="18">
        <f>SUM(D1924:D1935)</f>
        <v>327943.27999999997</v>
      </c>
      <c r="E1936" s="38" t="s">
        <v>139</v>
      </c>
      <c r="F1936" s="19"/>
      <c r="G1936" s="20">
        <f>SUM(G1933:G1935)</f>
        <v>415167.04</v>
      </c>
    </row>
    <row r="1937" spans="1:7" ht="12.75">
      <c r="A1937" s="74" t="s">
        <v>270</v>
      </c>
      <c r="B1937" s="6"/>
      <c r="C1937" s="11" t="s">
        <v>272</v>
      </c>
      <c r="D1937" s="71" t="s">
        <v>273</v>
      </c>
      <c r="E1937" s="72"/>
      <c r="F1937" s="127" t="s">
        <v>271</v>
      </c>
      <c r="G1937" s="128"/>
    </row>
    <row r="1938" spans="1:7" ht="12.75">
      <c r="A1938" s="14" t="s">
        <v>274</v>
      </c>
      <c r="B1938" s="6"/>
      <c r="C1938" s="51">
        <v>465562.22</v>
      </c>
      <c r="D1938" s="51">
        <v>447886.27</v>
      </c>
      <c r="E1938" s="72"/>
      <c r="F1938" s="5"/>
      <c r="G1938" s="54">
        <f>D1938</f>
        <v>447886.27</v>
      </c>
    </row>
    <row r="1939" spans="1:7" ht="12.75">
      <c r="A1939" s="14" t="s">
        <v>275</v>
      </c>
      <c r="B1939" s="6"/>
      <c r="C1939" s="51">
        <v>3303.56</v>
      </c>
      <c r="D1939" s="51">
        <v>2215.85</v>
      </c>
      <c r="E1939" s="72"/>
      <c r="F1939" s="5"/>
      <c r="G1939" s="54">
        <f>D1939</f>
        <v>2215.85</v>
      </c>
    </row>
    <row r="1940" spans="1:7" ht="12.75">
      <c r="A1940" s="75" t="s">
        <v>276</v>
      </c>
      <c r="B1940" s="6"/>
      <c r="C1940" s="51">
        <v>3303.56</v>
      </c>
      <c r="D1940" s="51">
        <v>2215.85</v>
      </c>
      <c r="E1940" s="72"/>
      <c r="F1940" s="5"/>
      <c r="G1940" s="54"/>
    </row>
    <row r="1941" spans="1:7" ht="13.5" thickBot="1">
      <c r="A1941" s="76" t="s">
        <v>278</v>
      </c>
      <c r="B1941" s="17"/>
      <c r="C1941" s="18">
        <f>SUM(C1938:C1940)</f>
        <v>472169.33999999997</v>
      </c>
      <c r="D1941" s="18">
        <f>SUM(D1938:D1940)</f>
        <v>452317.97</v>
      </c>
      <c r="E1941" s="38"/>
      <c r="F1941" s="19"/>
      <c r="G1941" s="20">
        <f>SUM(G1938:G1940)</f>
        <v>450102.12</v>
      </c>
    </row>
    <row r="1942" spans="1:7" ht="12.75">
      <c r="A1942" s="21"/>
      <c r="B1942" s="57"/>
      <c r="C1942" s="58"/>
      <c r="D1942" s="58"/>
      <c r="E1942" s="59"/>
      <c r="F1942" s="21"/>
      <c r="G1942" s="58"/>
    </row>
    <row r="1943" spans="1:7" ht="12.75">
      <c r="A1943" s="21"/>
      <c r="B1943" s="57"/>
      <c r="C1943" s="58"/>
      <c r="D1943" s="58"/>
      <c r="E1943" s="59"/>
      <c r="F1943" s="21"/>
      <c r="G1943" s="58"/>
    </row>
    <row r="1945" spans="1:4" ht="12.75">
      <c r="A1945" s="8" t="s">
        <v>255</v>
      </c>
      <c r="B1945" s="12"/>
      <c r="C1945" s="3"/>
      <c r="D1945" s="3"/>
    </row>
    <row r="1946" spans="1:4" ht="13.5" thickBot="1">
      <c r="A1946" t="s">
        <v>142</v>
      </c>
      <c r="B1946" s="56">
        <v>1373.31</v>
      </c>
      <c r="C1946" s="3"/>
      <c r="D1946" s="3"/>
    </row>
    <row r="1947" spans="1:7" ht="12.75" customHeight="1">
      <c r="A1947" s="136" t="s">
        <v>12</v>
      </c>
      <c r="B1947" s="138" t="s">
        <v>137</v>
      </c>
      <c r="C1947" s="133" t="s">
        <v>268</v>
      </c>
      <c r="D1947" s="133" t="s">
        <v>269</v>
      </c>
      <c r="E1947" s="10" t="s">
        <v>0</v>
      </c>
      <c r="F1947" s="129" t="s">
        <v>9</v>
      </c>
      <c r="G1947" s="130"/>
    </row>
    <row r="1948" spans="1:7" ht="28.5" customHeight="1" thickBot="1">
      <c r="A1948" s="137"/>
      <c r="B1948" s="139"/>
      <c r="C1948" s="134"/>
      <c r="D1948" s="135"/>
      <c r="E1948" s="2"/>
      <c r="F1948" s="23" t="s">
        <v>10</v>
      </c>
      <c r="G1948" s="24" t="s">
        <v>11</v>
      </c>
    </row>
    <row r="1949" spans="1:7" ht="12.75">
      <c r="A1949" s="143" t="s">
        <v>14</v>
      </c>
      <c r="B1949" s="140">
        <v>55600</v>
      </c>
      <c r="C1949" s="149">
        <v>72346.32</v>
      </c>
      <c r="D1949" s="149">
        <v>700003.55</v>
      </c>
      <c r="E1949" s="46" t="s">
        <v>133</v>
      </c>
      <c r="F1949" s="30" t="s">
        <v>98</v>
      </c>
      <c r="G1949" s="121">
        <v>4060</v>
      </c>
    </row>
    <row r="1950" spans="1:7" ht="12.75">
      <c r="A1950" s="144"/>
      <c r="B1950" s="141"/>
      <c r="C1950" s="150"/>
      <c r="D1950" s="150"/>
      <c r="E1950" s="77" t="s">
        <v>143</v>
      </c>
      <c r="F1950" s="28" t="s">
        <v>55</v>
      </c>
      <c r="G1950" s="124">
        <v>2841</v>
      </c>
    </row>
    <row r="1951" spans="1:7" ht="12.75">
      <c r="A1951" s="144"/>
      <c r="B1951" s="141"/>
      <c r="C1951" s="150"/>
      <c r="D1951" s="150"/>
      <c r="E1951" s="77" t="s">
        <v>4</v>
      </c>
      <c r="F1951" s="28" t="s">
        <v>385</v>
      </c>
      <c r="G1951" s="124">
        <f>13145+3330</f>
        <v>16475</v>
      </c>
    </row>
    <row r="1952" spans="1:7" ht="25.5">
      <c r="A1952" s="144"/>
      <c r="B1952" s="141"/>
      <c r="C1952" s="150"/>
      <c r="D1952" s="150"/>
      <c r="E1952" s="9" t="s">
        <v>384</v>
      </c>
      <c r="F1952" s="28" t="s">
        <v>33</v>
      </c>
      <c r="G1952" s="124">
        <v>2111</v>
      </c>
    </row>
    <row r="1953" spans="1:7" ht="12.75">
      <c r="A1953" s="144"/>
      <c r="B1953" s="141"/>
      <c r="C1953" s="150"/>
      <c r="D1953" s="150"/>
      <c r="E1953" s="77" t="s">
        <v>15</v>
      </c>
      <c r="F1953" s="28" t="s">
        <v>376</v>
      </c>
      <c r="G1953" s="124">
        <v>2443</v>
      </c>
    </row>
    <row r="1954" spans="1:7" ht="12.75">
      <c r="A1954" s="144"/>
      <c r="B1954" s="141"/>
      <c r="C1954" s="150"/>
      <c r="D1954" s="150"/>
      <c r="E1954" s="9" t="s">
        <v>77</v>
      </c>
      <c r="F1954" s="5" t="s">
        <v>49</v>
      </c>
      <c r="G1954" s="22">
        <v>196</v>
      </c>
    </row>
    <row r="1955" spans="1:7" ht="12.75">
      <c r="A1955" s="144"/>
      <c r="B1955" s="141"/>
      <c r="C1955" s="150"/>
      <c r="D1955" s="150"/>
      <c r="E1955" s="9" t="s">
        <v>99</v>
      </c>
      <c r="F1955" s="5" t="s">
        <v>49</v>
      </c>
      <c r="G1955" s="22">
        <v>565</v>
      </c>
    </row>
    <row r="1956" spans="1:7" ht="12.75">
      <c r="A1956" s="144"/>
      <c r="B1956" s="141"/>
      <c r="C1956" s="150"/>
      <c r="D1956" s="150"/>
      <c r="E1956" s="5" t="s">
        <v>71</v>
      </c>
      <c r="F1956" s="5" t="s">
        <v>60</v>
      </c>
      <c r="G1956" s="22">
        <v>1045</v>
      </c>
    </row>
    <row r="1957" spans="1:8" ht="13.5" thickBot="1">
      <c r="A1957" s="145"/>
      <c r="B1957" s="142"/>
      <c r="C1957" s="151"/>
      <c r="D1957" s="151"/>
      <c r="E1957" s="17" t="s">
        <v>138</v>
      </c>
      <c r="F1957" s="19"/>
      <c r="G1957" s="20">
        <f>SUM(G1949:G1956)</f>
        <v>29736</v>
      </c>
      <c r="H1957" s="3"/>
    </row>
    <row r="1958" spans="1:7" ht="12.75">
      <c r="A1958" s="25" t="s">
        <v>21</v>
      </c>
      <c r="B1958" s="26"/>
      <c r="C1958" s="49">
        <v>217861.92</v>
      </c>
      <c r="D1958" s="49">
        <v>210922.61</v>
      </c>
      <c r="E1958" s="28"/>
      <c r="F1958" s="28"/>
      <c r="G1958" s="36">
        <v>272337</v>
      </c>
    </row>
    <row r="1959" spans="1:7" ht="12.75">
      <c r="A1959" s="14" t="s">
        <v>22</v>
      </c>
      <c r="B1959" s="6"/>
      <c r="C1959" s="4">
        <v>52405.56</v>
      </c>
      <c r="D1959" s="4">
        <v>50579.55</v>
      </c>
      <c r="E1959" s="5"/>
      <c r="F1959" s="5"/>
      <c r="G1959" s="54">
        <f>C1959</f>
        <v>52405.56</v>
      </c>
    </row>
    <row r="1960" spans="1:7" ht="13.5" thickBot="1">
      <c r="A1960" s="16" t="s">
        <v>23</v>
      </c>
      <c r="B1960" s="17"/>
      <c r="C1960" s="18">
        <f>SUM(C1949:C1959)</f>
        <v>342613.8</v>
      </c>
      <c r="D1960" s="18">
        <f>SUM(D1949:D1959)</f>
        <v>961505.7100000001</v>
      </c>
      <c r="E1960" s="38" t="s">
        <v>139</v>
      </c>
      <c r="F1960" s="19"/>
      <c r="G1960" s="20">
        <f>SUM(G1957:G1959)</f>
        <v>354478.56</v>
      </c>
    </row>
    <row r="1961" spans="1:7" ht="12.75">
      <c r="A1961" s="74" t="s">
        <v>270</v>
      </c>
      <c r="B1961" s="6"/>
      <c r="C1961" s="11" t="s">
        <v>272</v>
      </c>
      <c r="D1961" s="71" t="s">
        <v>273</v>
      </c>
      <c r="E1961" s="72"/>
      <c r="F1961" s="127" t="s">
        <v>271</v>
      </c>
      <c r="G1961" s="128"/>
    </row>
    <row r="1962" spans="1:7" ht="12.75">
      <c r="A1962" s="14" t="s">
        <v>274</v>
      </c>
      <c r="B1962" s="6"/>
      <c r="C1962" s="51">
        <v>469145.69</v>
      </c>
      <c r="D1962" s="51">
        <v>452487.92</v>
      </c>
      <c r="E1962" s="72"/>
      <c r="F1962" s="5"/>
      <c r="G1962" s="54">
        <f>D1962</f>
        <v>452487.92</v>
      </c>
    </row>
    <row r="1963" spans="1:7" ht="12.75">
      <c r="A1963" s="14" t="s">
        <v>275</v>
      </c>
      <c r="B1963" s="6"/>
      <c r="C1963" s="51">
        <v>125370.78</v>
      </c>
      <c r="D1963" s="51">
        <v>120766.46</v>
      </c>
      <c r="E1963" s="72"/>
      <c r="F1963" s="5"/>
      <c r="G1963" s="54">
        <f>D1963</f>
        <v>120766.46</v>
      </c>
    </row>
    <row r="1964" spans="1:7" ht="12.75">
      <c r="A1964" s="75" t="s">
        <v>276</v>
      </c>
      <c r="B1964" s="6"/>
      <c r="C1964" s="51">
        <v>2228.57</v>
      </c>
      <c r="D1964" s="51">
        <v>1614.6</v>
      </c>
      <c r="E1964" s="72"/>
      <c r="F1964" s="5"/>
      <c r="G1964" s="54"/>
    </row>
    <row r="1965" spans="1:7" ht="13.5" thickBot="1">
      <c r="A1965" s="76" t="s">
        <v>278</v>
      </c>
      <c r="B1965" s="17"/>
      <c r="C1965" s="18">
        <f>SUM(C1962:C1964)</f>
        <v>596745.0399999999</v>
      </c>
      <c r="D1965" s="18">
        <f>SUM(D1962:D1964)</f>
        <v>574868.98</v>
      </c>
      <c r="E1965" s="38"/>
      <c r="F1965" s="19"/>
      <c r="G1965" s="20">
        <f>SUM(G1962:G1964)</f>
        <v>573254.38</v>
      </c>
    </row>
    <row r="1966" spans="1:7" ht="12.75">
      <c r="A1966" s="21"/>
      <c r="B1966" s="57"/>
      <c r="C1966" s="58"/>
      <c r="D1966" s="58"/>
      <c r="E1966" s="59"/>
      <c r="F1966" s="21"/>
      <c r="G1966" s="58"/>
    </row>
    <row r="1967" spans="1:7" ht="12.75">
      <c r="A1967" s="21"/>
      <c r="B1967" s="57"/>
      <c r="C1967" s="58"/>
      <c r="D1967" s="58"/>
      <c r="E1967" s="59"/>
      <c r="F1967" s="21"/>
      <c r="G1967" s="58"/>
    </row>
    <row r="1968" spans="1:7" ht="12.75">
      <c r="A1968" s="21"/>
      <c r="B1968" s="57"/>
      <c r="C1968" s="58"/>
      <c r="D1968" s="58"/>
      <c r="E1968" s="59"/>
      <c r="F1968" s="21"/>
      <c r="G1968" s="58"/>
    </row>
    <row r="1969" spans="1:7" ht="12.75">
      <c r="A1969" s="21"/>
      <c r="B1969" s="57"/>
      <c r="C1969" s="58"/>
      <c r="D1969" s="58"/>
      <c r="E1969" s="59"/>
      <c r="F1969" s="21"/>
      <c r="G1969" s="58"/>
    </row>
    <row r="1971" spans="1:4" ht="12.75">
      <c r="A1971" s="8" t="s">
        <v>256</v>
      </c>
      <c r="B1971" s="12"/>
      <c r="C1971" s="3"/>
      <c r="D1971" s="3"/>
    </row>
    <row r="1972" spans="1:4" ht="12.75">
      <c r="A1972" t="s">
        <v>142</v>
      </c>
      <c r="B1972" s="56">
        <v>2996.58</v>
      </c>
      <c r="C1972" s="3"/>
      <c r="D1972" s="3"/>
    </row>
    <row r="1973" spans="1:4" ht="13.5" thickBot="1">
      <c r="A1973" t="s">
        <v>263</v>
      </c>
      <c r="B1973" s="56">
        <v>52.6</v>
      </c>
      <c r="C1973" s="3"/>
      <c r="D1973" s="3"/>
    </row>
    <row r="1974" spans="1:7" ht="12.75" customHeight="1">
      <c r="A1974" s="136" t="s">
        <v>12</v>
      </c>
      <c r="B1974" s="138" t="s">
        <v>137</v>
      </c>
      <c r="C1974" s="133" t="s">
        <v>268</v>
      </c>
      <c r="D1974" s="133" t="s">
        <v>269</v>
      </c>
      <c r="E1974" s="10" t="s">
        <v>0</v>
      </c>
      <c r="F1974" s="129" t="s">
        <v>9</v>
      </c>
      <c r="G1974" s="130"/>
    </row>
    <row r="1975" spans="1:7" ht="45" customHeight="1" thickBot="1">
      <c r="A1975" s="137"/>
      <c r="B1975" s="139"/>
      <c r="C1975" s="134"/>
      <c r="D1975" s="135"/>
      <c r="E1975" s="2"/>
      <c r="F1975" s="23" t="s">
        <v>10</v>
      </c>
      <c r="G1975" s="24" t="s">
        <v>11</v>
      </c>
    </row>
    <row r="1976" spans="1:7" ht="25.5">
      <c r="A1976" s="143" t="s">
        <v>14</v>
      </c>
      <c r="B1976" s="140">
        <v>121700</v>
      </c>
      <c r="C1976" s="149">
        <f>2786.76+157619.37</f>
        <v>160406.13</v>
      </c>
      <c r="D1976" s="149">
        <f>3113.41+155201.36</f>
        <v>158314.77</v>
      </c>
      <c r="E1976" s="35" t="s">
        <v>125</v>
      </c>
      <c r="F1976" s="30" t="s">
        <v>60</v>
      </c>
      <c r="G1976" s="126">
        <v>76352</v>
      </c>
    </row>
    <row r="1977" spans="1:7" ht="13.5" thickBot="1">
      <c r="A1977" s="144"/>
      <c r="B1977" s="141"/>
      <c r="C1977" s="150"/>
      <c r="D1977" s="150"/>
      <c r="E1977" s="102" t="s">
        <v>143</v>
      </c>
      <c r="F1977" s="28" t="s">
        <v>388</v>
      </c>
      <c r="G1977" s="125">
        <v>5212</v>
      </c>
    </row>
    <row r="1978" spans="1:7" ht="12.75">
      <c r="A1978" s="144"/>
      <c r="B1978" s="141"/>
      <c r="C1978" s="150"/>
      <c r="D1978" s="150"/>
      <c r="E1978" s="46" t="s">
        <v>133</v>
      </c>
      <c r="F1978" s="28" t="s">
        <v>389</v>
      </c>
      <c r="G1978" s="125">
        <v>2747</v>
      </c>
    </row>
    <row r="1979" spans="1:7" ht="12.75">
      <c r="A1979" s="144"/>
      <c r="B1979" s="141"/>
      <c r="C1979" s="150"/>
      <c r="D1979" s="150"/>
      <c r="E1979" s="77" t="s">
        <v>4</v>
      </c>
      <c r="F1979" s="28" t="s">
        <v>390</v>
      </c>
      <c r="G1979" s="125">
        <v>13372</v>
      </c>
    </row>
    <row r="1980" spans="1:7" ht="12.75">
      <c r="A1980" s="144"/>
      <c r="B1980" s="141"/>
      <c r="C1980" s="150"/>
      <c r="D1980" s="150"/>
      <c r="E1980" s="9" t="s">
        <v>99</v>
      </c>
      <c r="F1980" s="5" t="s">
        <v>90</v>
      </c>
      <c r="G1980" s="22">
        <v>1752</v>
      </c>
    </row>
    <row r="1981" spans="1:7" ht="25.5">
      <c r="A1981" s="144"/>
      <c r="B1981" s="141"/>
      <c r="C1981" s="150"/>
      <c r="D1981" s="150"/>
      <c r="E1981" s="7" t="s">
        <v>19</v>
      </c>
      <c r="F1981" s="5" t="s">
        <v>60</v>
      </c>
      <c r="G1981" s="22">
        <v>320</v>
      </c>
    </row>
    <row r="1982" spans="1:7" ht="12.75">
      <c r="A1982" s="144"/>
      <c r="B1982" s="141"/>
      <c r="C1982" s="150"/>
      <c r="D1982" s="150"/>
      <c r="E1982" s="5" t="s">
        <v>71</v>
      </c>
      <c r="F1982" s="5" t="s">
        <v>60</v>
      </c>
      <c r="G1982" s="22">
        <v>1045</v>
      </c>
    </row>
    <row r="1983" spans="1:9" ht="13.5" thickBot="1">
      <c r="A1983" s="145"/>
      <c r="B1983" s="142"/>
      <c r="C1983" s="151"/>
      <c r="D1983" s="151"/>
      <c r="E1983" s="17" t="s">
        <v>138</v>
      </c>
      <c r="F1983" s="19"/>
      <c r="G1983" s="20">
        <f>SUM(G1976:G1982)</f>
        <v>100800</v>
      </c>
      <c r="H1983" s="3"/>
      <c r="I1983" s="3"/>
    </row>
    <row r="1984" spans="1:8" ht="12.75">
      <c r="A1984" s="25" t="s">
        <v>21</v>
      </c>
      <c r="B1984" s="26"/>
      <c r="C1984" s="49">
        <f>10685.16+475371.4</f>
        <v>486056.56</v>
      </c>
      <c r="D1984" s="49">
        <f>11353.73+468214.36</f>
        <v>479568.08999999997</v>
      </c>
      <c r="E1984" s="28"/>
      <c r="F1984" s="28"/>
      <c r="G1984" s="36">
        <v>453735</v>
      </c>
      <c r="H1984" s="3"/>
    </row>
    <row r="1985" spans="1:7" ht="12.75">
      <c r="A1985" s="14" t="s">
        <v>22</v>
      </c>
      <c r="B1985" s="6"/>
      <c r="C1985" s="4">
        <v>114147.65</v>
      </c>
      <c r="D1985" s="4">
        <v>112194.49</v>
      </c>
      <c r="E1985" s="5"/>
      <c r="F1985" s="5"/>
      <c r="G1985" s="54">
        <f>C1985</f>
        <v>114147.65</v>
      </c>
    </row>
    <row r="1986" spans="1:7" ht="13.5" thickBot="1">
      <c r="A1986" s="16" t="s">
        <v>23</v>
      </c>
      <c r="B1986" s="17"/>
      <c r="C1986" s="18">
        <f>SUM(C1976:C1985)</f>
        <v>760610.34</v>
      </c>
      <c r="D1986" s="18">
        <f>SUM(D1976:D1985)</f>
        <v>750077.35</v>
      </c>
      <c r="E1986" s="38" t="s">
        <v>139</v>
      </c>
      <c r="F1986" s="19"/>
      <c r="G1986" s="20">
        <f>SUM(G1983:G1985)</f>
        <v>668682.65</v>
      </c>
    </row>
    <row r="1987" spans="1:7" ht="12.75">
      <c r="A1987" s="74" t="s">
        <v>270</v>
      </c>
      <c r="B1987" s="6"/>
      <c r="C1987" s="11" t="s">
        <v>272</v>
      </c>
      <c r="D1987" s="71" t="s">
        <v>273</v>
      </c>
      <c r="E1987" s="72"/>
      <c r="F1987" s="127" t="s">
        <v>271</v>
      </c>
      <c r="G1987" s="128"/>
    </row>
    <row r="1988" spans="1:7" ht="12.75">
      <c r="A1988" s="14" t="s">
        <v>274</v>
      </c>
      <c r="B1988" s="6"/>
      <c r="C1988" s="51">
        <v>758533.05</v>
      </c>
      <c r="D1988" s="51">
        <v>742230.36</v>
      </c>
      <c r="E1988" s="72"/>
      <c r="F1988" s="5"/>
      <c r="G1988" s="54">
        <f>D1988</f>
        <v>742230.36</v>
      </c>
    </row>
    <row r="1989" spans="1:7" ht="12.75">
      <c r="A1989" s="14" t="s">
        <v>275</v>
      </c>
      <c r="B1989" s="6"/>
      <c r="C1989" s="51">
        <v>253311.32</v>
      </c>
      <c r="D1989" s="51">
        <v>240611.94</v>
      </c>
      <c r="E1989" s="72"/>
      <c r="F1989" s="5"/>
      <c r="G1989" s="54">
        <f>D1989</f>
        <v>240611.94</v>
      </c>
    </row>
    <row r="1990" spans="1:7" ht="12.75">
      <c r="A1990" s="75" t="s">
        <v>276</v>
      </c>
      <c r="B1990" s="6"/>
      <c r="C1990" s="51">
        <v>1516</v>
      </c>
      <c r="D1990" s="51"/>
      <c r="E1990" s="72"/>
      <c r="F1990" s="5"/>
      <c r="G1990" s="54"/>
    </row>
    <row r="1991" spans="1:7" ht="13.5" thickBot="1">
      <c r="A1991" s="76" t="s">
        <v>278</v>
      </c>
      <c r="B1991" s="17"/>
      <c r="C1991" s="18">
        <f>SUM(C1988:C1990)</f>
        <v>1013360.3700000001</v>
      </c>
      <c r="D1991" s="18">
        <f>SUM(D1988:D1990)</f>
        <v>982842.3</v>
      </c>
      <c r="E1991" s="38"/>
      <c r="F1991" s="19"/>
      <c r="G1991" s="20">
        <f>SUM(G1988:G1990)</f>
        <v>982842.3</v>
      </c>
    </row>
    <row r="1992" spans="1:7" ht="12.75">
      <c r="A1992" s="21"/>
      <c r="B1992" s="57"/>
      <c r="C1992" s="58"/>
      <c r="D1992" s="58"/>
      <c r="E1992" s="59"/>
      <c r="F1992" s="21"/>
      <c r="G1992" s="58"/>
    </row>
    <row r="1993" spans="1:7" ht="12.75">
      <c r="A1993" s="21"/>
      <c r="B1993" s="57"/>
      <c r="C1993" s="58"/>
      <c r="D1993" s="58"/>
      <c r="E1993" s="59"/>
      <c r="F1993" s="21"/>
      <c r="G1993" s="58"/>
    </row>
    <row r="1995" spans="1:4" ht="12.75">
      <c r="A1995" s="8" t="s">
        <v>257</v>
      </c>
      <c r="B1995" s="12"/>
      <c r="C1995" s="3"/>
      <c r="D1995" s="3"/>
    </row>
    <row r="1996" spans="1:4" ht="13.5" thickBot="1">
      <c r="A1996" t="s">
        <v>142</v>
      </c>
      <c r="B1996" s="56">
        <v>1376.1</v>
      </c>
      <c r="C1996" s="3" t="s">
        <v>262</v>
      </c>
      <c r="D1996" s="3"/>
    </row>
    <row r="1997" spans="1:7" ht="12.75" customHeight="1">
      <c r="A1997" s="136" t="s">
        <v>12</v>
      </c>
      <c r="B1997" s="138" t="s">
        <v>137</v>
      </c>
      <c r="C1997" s="133" t="s">
        <v>268</v>
      </c>
      <c r="D1997" s="133" t="s">
        <v>269</v>
      </c>
      <c r="E1997" s="10" t="s">
        <v>0</v>
      </c>
      <c r="F1997" s="129" t="s">
        <v>9</v>
      </c>
      <c r="G1997" s="130"/>
    </row>
    <row r="1998" spans="1:7" ht="36.75" customHeight="1" thickBot="1">
      <c r="A1998" s="137"/>
      <c r="B1998" s="139"/>
      <c r="C1998" s="134"/>
      <c r="D1998" s="135"/>
      <c r="E1998" s="2"/>
      <c r="F1998" s="23" t="s">
        <v>10</v>
      </c>
      <c r="G1998" s="24" t="s">
        <v>11</v>
      </c>
    </row>
    <row r="1999" spans="1:7" ht="12.75">
      <c r="A1999" s="143" t="s">
        <v>14</v>
      </c>
      <c r="B1999" s="140">
        <v>55800</v>
      </c>
      <c r="C1999" s="149">
        <v>72493.08</v>
      </c>
      <c r="D1999" s="149">
        <v>69548.77</v>
      </c>
      <c r="E1999" s="46" t="s">
        <v>143</v>
      </c>
      <c r="F1999" s="30" t="s">
        <v>28</v>
      </c>
      <c r="G1999" s="33">
        <v>1263</v>
      </c>
    </row>
    <row r="2000" spans="1:7" ht="12.75">
      <c r="A2000" s="144"/>
      <c r="B2000" s="141"/>
      <c r="C2000" s="150"/>
      <c r="D2000" s="150"/>
      <c r="E2000" s="9" t="s">
        <v>245</v>
      </c>
      <c r="F2000" s="5" t="s">
        <v>2</v>
      </c>
      <c r="G2000" s="48">
        <v>1595</v>
      </c>
    </row>
    <row r="2001" spans="1:7" ht="25.5">
      <c r="A2001" s="144"/>
      <c r="B2001" s="141"/>
      <c r="C2001" s="150"/>
      <c r="D2001" s="150"/>
      <c r="E2001" s="9" t="s">
        <v>125</v>
      </c>
      <c r="F2001" s="5" t="s">
        <v>60</v>
      </c>
      <c r="G2001" s="22">
        <v>43890</v>
      </c>
    </row>
    <row r="2002" spans="1:7" ht="25.5">
      <c r="A2002" s="144"/>
      <c r="B2002" s="141"/>
      <c r="C2002" s="150"/>
      <c r="D2002" s="150"/>
      <c r="E2002" s="9" t="s">
        <v>259</v>
      </c>
      <c r="F2002" s="5" t="s">
        <v>258</v>
      </c>
      <c r="G2002" s="22">
        <v>1392</v>
      </c>
    </row>
    <row r="2003" spans="1:7" ht="12.75">
      <c r="A2003" s="144"/>
      <c r="B2003" s="141"/>
      <c r="C2003" s="150"/>
      <c r="D2003" s="150"/>
      <c r="E2003" s="9" t="s">
        <v>77</v>
      </c>
      <c r="F2003" s="5" t="s">
        <v>260</v>
      </c>
      <c r="G2003" s="22">
        <v>14856</v>
      </c>
    </row>
    <row r="2004" spans="1:7" ht="12.75">
      <c r="A2004" s="144"/>
      <c r="B2004" s="141"/>
      <c r="C2004" s="150"/>
      <c r="D2004" s="150"/>
      <c r="E2004" s="9" t="s">
        <v>99</v>
      </c>
      <c r="F2004" s="5" t="s">
        <v>149</v>
      </c>
      <c r="G2004" s="22">
        <v>3657</v>
      </c>
    </row>
    <row r="2005" spans="1:7" ht="12.75">
      <c r="A2005" s="144"/>
      <c r="B2005" s="141"/>
      <c r="C2005" s="150"/>
      <c r="D2005" s="150"/>
      <c r="E2005" s="5" t="s">
        <v>17</v>
      </c>
      <c r="F2005" s="5" t="s">
        <v>102</v>
      </c>
      <c r="G2005" s="22">
        <v>1943</v>
      </c>
    </row>
    <row r="2006" spans="1:8" ht="13.5" thickBot="1">
      <c r="A2006" s="145"/>
      <c r="B2006" s="142"/>
      <c r="C2006" s="151"/>
      <c r="D2006" s="151"/>
      <c r="E2006" s="17" t="s">
        <v>138</v>
      </c>
      <c r="F2006" s="19"/>
      <c r="G2006" s="20">
        <f>SUM(G1999:G2005)</f>
        <v>68596</v>
      </c>
      <c r="H2006" s="3"/>
    </row>
    <row r="2007" spans="1:7" ht="12.75">
      <c r="A2007" s="25" t="s">
        <v>21</v>
      </c>
      <c r="B2007" s="26"/>
      <c r="C2007" s="49">
        <v>218304.48</v>
      </c>
      <c r="D2007" s="49">
        <v>210109.41</v>
      </c>
      <c r="E2007" s="28"/>
      <c r="F2007" s="28"/>
      <c r="G2007" s="36">
        <v>332823</v>
      </c>
    </row>
    <row r="2008" spans="1:7" ht="12.75">
      <c r="A2008" s="14" t="s">
        <v>22</v>
      </c>
      <c r="B2008" s="6"/>
      <c r="C2008" s="4">
        <v>52512</v>
      </c>
      <c r="D2008" s="4">
        <v>50177</v>
      </c>
      <c r="E2008" s="5"/>
      <c r="F2008" s="5"/>
      <c r="G2008" s="54">
        <f>C2008</f>
        <v>52512</v>
      </c>
    </row>
    <row r="2009" spans="1:7" ht="13.5" thickBot="1">
      <c r="A2009" s="16" t="s">
        <v>23</v>
      </c>
      <c r="B2009" s="17"/>
      <c r="C2009" s="18">
        <f>SUM(C1999:C2008)</f>
        <v>343309.56</v>
      </c>
      <c r="D2009" s="18">
        <f>SUM(D1999:D2008)</f>
        <v>329835.18</v>
      </c>
      <c r="E2009" s="38" t="s">
        <v>139</v>
      </c>
      <c r="F2009" s="19"/>
      <c r="G2009" s="20">
        <f>SUM(G2006:G2008)</f>
        <v>453931</v>
      </c>
    </row>
    <row r="2010" spans="1:7" ht="12.75">
      <c r="A2010" s="74" t="s">
        <v>270</v>
      </c>
      <c r="B2010" s="6"/>
      <c r="C2010" s="11" t="s">
        <v>272</v>
      </c>
      <c r="D2010" s="71" t="s">
        <v>273</v>
      </c>
      <c r="E2010" s="72"/>
      <c r="F2010" s="127" t="s">
        <v>271</v>
      </c>
      <c r="G2010" s="128"/>
    </row>
    <row r="2011" spans="1:7" ht="12.75">
      <c r="A2011" s="14" t="s">
        <v>274</v>
      </c>
      <c r="B2011" s="6"/>
      <c r="C2011" s="51">
        <v>470296.82</v>
      </c>
      <c r="D2011" s="51">
        <v>448195.23</v>
      </c>
      <c r="E2011" s="72"/>
      <c r="F2011" s="5"/>
      <c r="G2011" s="54">
        <f>D2011</f>
        <v>448195.23</v>
      </c>
    </row>
    <row r="2012" spans="1:7" ht="12.75">
      <c r="A2012" s="14" t="s">
        <v>275</v>
      </c>
      <c r="B2012" s="6"/>
      <c r="C2012" s="51">
        <v>278506.76</v>
      </c>
      <c r="D2012" s="51">
        <v>248798.38</v>
      </c>
      <c r="E2012" s="72"/>
      <c r="F2012" s="5"/>
      <c r="G2012" s="54">
        <f>D2012</f>
        <v>248798.38</v>
      </c>
    </row>
    <row r="2013" spans="1:7" ht="12.75">
      <c r="A2013" s="75" t="s">
        <v>276</v>
      </c>
      <c r="B2013" s="6"/>
      <c r="C2013" s="51">
        <v>3665.56</v>
      </c>
      <c r="D2013" s="51">
        <v>2364.89</v>
      </c>
      <c r="E2013" s="72"/>
      <c r="F2013" s="5"/>
      <c r="G2013" s="54"/>
    </row>
    <row r="2014" spans="1:7" ht="13.5" thickBot="1">
      <c r="A2014" s="76" t="s">
        <v>278</v>
      </c>
      <c r="B2014" s="17"/>
      <c r="C2014" s="18">
        <f>SUM(C2011:C2013)</f>
        <v>752469.1400000001</v>
      </c>
      <c r="D2014" s="18">
        <f>SUM(D2011:D2013)</f>
        <v>699358.5</v>
      </c>
      <c r="E2014" s="38"/>
      <c r="F2014" s="19"/>
      <c r="G2014" s="20">
        <f>SUM(G2011:G2013)</f>
        <v>696993.61</v>
      </c>
    </row>
    <row r="2015" spans="1:7" ht="12.75">
      <c r="A2015" s="21"/>
      <c r="B2015" s="57"/>
      <c r="C2015" s="58"/>
      <c r="D2015" s="58"/>
      <c r="E2015" s="59"/>
      <c r="F2015" s="21"/>
      <c r="G2015" s="58"/>
    </row>
    <row r="2017" spans="1:4" ht="12.75">
      <c r="A2017" s="8" t="s">
        <v>261</v>
      </c>
      <c r="B2017" s="12"/>
      <c r="C2017" s="3"/>
      <c r="D2017" s="3"/>
    </row>
    <row r="2018" spans="1:4" ht="13.5" thickBot="1">
      <c r="A2018" t="s">
        <v>142</v>
      </c>
      <c r="B2018" s="56">
        <v>1373.99</v>
      </c>
      <c r="C2018" s="3" t="s">
        <v>262</v>
      </c>
      <c r="D2018" s="3"/>
    </row>
    <row r="2019" spans="1:7" ht="12.75" customHeight="1">
      <c r="A2019" s="136" t="s">
        <v>12</v>
      </c>
      <c r="B2019" s="138" t="s">
        <v>137</v>
      </c>
      <c r="C2019" s="133" t="s">
        <v>268</v>
      </c>
      <c r="D2019" s="133" t="s">
        <v>269</v>
      </c>
      <c r="E2019" s="10" t="s">
        <v>0</v>
      </c>
      <c r="F2019" s="129" t="s">
        <v>9</v>
      </c>
      <c r="G2019" s="130"/>
    </row>
    <row r="2020" spans="1:7" ht="24.75" customHeight="1" thickBot="1">
      <c r="A2020" s="137"/>
      <c r="B2020" s="139"/>
      <c r="C2020" s="134"/>
      <c r="D2020" s="135"/>
      <c r="E2020" s="2"/>
      <c r="F2020" s="23" t="s">
        <v>10</v>
      </c>
      <c r="G2020" s="24" t="s">
        <v>11</v>
      </c>
    </row>
    <row r="2021" spans="1:7" ht="13.5" thickBot="1">
      <c r="A2021" s="143" t="s">
        <v>14</v>
      </c>
      <c r="B2021" s="140">
        <v>55650</v>
      </c>
      <c r="C2021" s="149">
        <v>72381.96</v>
      </c>
      <c r="D2021" s="149">
        <v>71948.94</v>
      </c>
      <c r="E2021" s="46" t="s">
        <v>143</v>
      </c>
      <c r="F2021" s="30" t="s">
        <v>68</v>
      </c>
      <c r="G2021" s="121">
        <v>3500</v>
      </c>
    </row>
    <row r="2022" spans="1:7" ht="12.75">
      <c r="A2022" s="144"/>
      <c r="B2022" s="141"/>
      <c r="C2022" s="150"/>
      <c r="D2022" s="150"/>
      <c r="E2022" s="46" t="s">
        <v>133</v>
      </c>
      <c r="F2022" s="28" t="s">
        <v>119</v>
      </c>
      <c r="G2022" s="123">
        <v>18376</v>
      </c>
    </row>
    <row r="2023" spans="1:7" ht="12.75">
      <c r="A2023" s="144"/>
      <c r="B2023" s="141"/>
      <c r="C2023" s="150"/>
      <c r="D2023" s="150"/>
      <c r="E2023" s="6" t="s">
        <v>7</v>
      </c>
      <c r="F2023" s="5" t="s">
        <v>102</v>
      </c>
      <c r="G2023" s="48">
        <v>13019</v>
      </c>
    </row>
    <row r="2024" spans="1:7" ht="25.5">
      <c r="A2024" s="144"/>
      <c r="B2024" s="141"/>
      <c r="C2024" s="150"/>
      <c r="D2024" s="150"/>
      <c r="E2024" s="9" t="s">
        <v>125</v>
      </c>
      <c r="F2024" s="5" t="s">
        <v>60</v>
      </c>
      <c r="G2024" s="22">
        <v>41583</v>
      </c>
    </row>
    <row r="2025" spans="1:7" ht="12.75">
      <c r="A2025" s="144"/>
      <c r="B2025" s="141"/>
      <c r="C2025" s="150"/>
      <c r="D2025" s="150"/>
      <c r="E2025" s="9" t="s">
        <v>231</v>
      </c>
      <c r="F2025" s="5" t="s">
        <v>70</v>
      </c>
      <c r="G2025" s="22">
        <v>7798</v>
      </c>
    </row>
    <row r="2026" spans="1:8" ht="13.5" thickBot="1">
      <c r="A2026" s="145"/>
      <c r="B2026" s="142"/>
      <c r="C2026" s="151"/>
      <c r="D2026" s="151"/>
      <c r="E2026" s="17" t="s">
        <v>138</v>
      </c>
      <c r="F2026" s="19"/>
      <c r="G2026" s="20">
        <f>SUM(G2021:G2025)</f>
        <v>84276</v>
      </c>
      <c r="H2026" s="3"/>
    </row>
    <row r="2027" spans="1:7" ht="12.75">
      <c r="A2027" s="25" t="s">
        <v>21</v>
      </c>
      <c r="B2027" s="53"/>
      <c r="C2027" s="49">
        <v>217969.8</v>
      </c>
      <c r="D2027" s="49">
        <v>216935.37</v>
      </c>
      <c r="E2027" s="28"/>
      <c r="F2027" s="28"/>
      <c r="G2027" s="36">
        <v>286322</v>
      </c>
    </row>
    <row r="2028" spans="1:7" ht="12.75">
      <c r="A2028" s="14" t="s">
        <v>22</v>
      </c>
      <c r="B2028" s="6"/>
      <c r="C2028" s="4">
        <v>52431.48</v>
      </c>
      <c r="D2028" s="4">
        <v>51998.38</v>
      </c>
      <c r="E2028" s="5"/>
      <c r="F2028" s="5"/>
      <c r="G2028" s="54">
        <f>C2028</f>
        <v>52431.48</v>
      </c>
    </row>
    <row r="2029" spans="1:7" ht="13.5" thickBot="1">
      <c r="A2029" s="16" t="s">
        <v>23</v>
      </c>
      <c r="B2029" s="17"/>
      <c r="C2029" s="18">
        <f>SUM(C2021:C2028)</f>
        <v>342783.24</v>
      </c>
      <c r="D2029" s="18">
        <f>SUM(D2021:D2028)</f>
        <v>340882.69</v>
      </c>
      <c r="E2029" s="38" t="s">
        <v>139</v>
      </c>
      <c r="F2029" s="19"/>
      <c r="G2029" s="20">
        <f>SUM(G2026:G2028)</f>
        <v>423029.48</v>
      </c>
    </row>
    <row r="2030" spans="1:7" ht="12.75">
      <c r="A2030" s="74" t="s">
        <v>270</v>
      </c>
      <c r="B2030" s="6"/>
      <c r="C2030" s="11" t="s">
        <v>272</v>
      </c>
      <c r="D2030" s="71" t="s">
        <v>273</v>
      </c>
      <c r="E2030" s="72"/>
      <c r="F2030" s="127" t="s">
        <v>271</v>
      </c>
      <c r="G2030" s="128"/>
    </row>
    <row r="2031" spans="1:8" ht="12.75">
      <c r="A2031" s="14" t="s">
        <v>274</v>
      </c>
      <c r="B2031" s="6"/>
      <c r="C2031" s="51">
        <v>469562.06</v>
      </c>
      <c r="D2031" s="51">
        <v>465837.12</v>
      </c>
      <c r="E2031" s="72"/>
      <c r="F2031" s="5"/>
      <c r="G2031" s="54">
        <f>D2031</f>
        <v>465837.12</v>
      </c>
      <c r="H2031" s="3"/>
    </row>
    <row r="2032" spans="1:7" ht="12.75">
      <c r="A2032" s="14" t="s">
        <v>275</v>
      </c>
      <c r="B2032" s="6"/>
      <c r="C2032" s="51">
        <v>141762.65</v>
      </c>
      <c r="D2032" s="51">
        <v>142059.3</v>
      </c>
      <c r="E2032" s="72"/>
      <c r="F2032" s="5"/>
      <c r="G2032" s="54">
        <f>D2032</f>
        <v>142059.3</v>
      </c>
    </row>
    <row r="2033" spans="1:7" ht="12.75">
      <c r="A2033" s="75" t="s">
        <v>276</v>
      </c>
      <c r="B2033" s="6"/>
      <c r="C2033" s="51">
        <v>3518.25</v>
      </c>
      <c r="D2033" s="51">
        <v>2291.85</v>
      </c>
      <c r="E2033" s="72"/>
      <c r="F2033" s="5"/>
      <c r="G2033" s="54"/>
    </row>
    <row r="2034" spans="1:7" ht="13.5" thickBot="1">
      <c r="A2034" s="76" t="s">
        <v>278</v>
      </c>
      <c r="B2034" s="17"/>
      <c r="C2034" s="18">
        <f>SUM(C2031:C2033)</f>
        <v>614842.96</v>
      </c>
      <c r="D2034" s="18">
        <f>SUM(D2031:D2033)</f>
        <v>610188.2699999999</v>
      </c>
      <c r="E2034" s="38"/>
      <c r="F2034" s="19"/>
      <c r="G2034" s="20">
        <f>SUM(G2031:G2033)</f>
        <v>607896.4199999999</v>
      </c>
    </row>
  </sheetData>
  <sheetProtection/>
  <mergeCells count="670">
    <mergeCell ref="F754:G754"/>
    <mergeCell ref="F511:G511"/>
    <mergeCell ref="F555:G555"/>
    <mergeCell ref="F594:G594"/>
    <mergeCell ref="F633:G633"/>
    <mergeCell ref="F537:G537"/>
    <mergeCell ref="F577:G577"/>
    <mergeCell ref="F616:G616"/>
    <mergeCell ref="D1066:D1067"/>
    <mergeCell ref="F412:G412"/>
    <mergeCell ref="F432:G432"/>
    <mergeCell ref="F457:G457"/>
    <mergeCell ref="F481:G481"/>
    <mergeCell ref="F423:G423"/>
    <mergeCell ref="F447:G447"/>
    <mergeCell ref="F471:G471"/>
    <mergeCell ref="F679:G679"/>
    <mergeCell ref="F712:G712"/>
    <mergeCell ref="C1029:C1041"/>
    <mergeCell ref="D1029:D1041"/>
    <mergeCell ref="F1066:G1066"/>
    <mergeCell ref="A1068:A1080"/>
    <mergeCell ref="B1068:B1080"/>
    <mergeCell ref="C1068:C1080"/>
    <mergeCell ref="D1068:D1080"/>
    <mergeCell ref="A1066:A1067"/>
    <mergeCell ref="B1066:B1067"/>
    <mergeCell ref="C1066:C1067"/>
    <mergeCell ref="A1:G1"/>
    <mergeCell ref="A6:A7"/>
    <mergeCell ref="B6:B7"/>
    <mergeCell ref="C6:C7"/>
    <mergeCell ref="D6:D7"/>
    <mergeCell ref="E6:E7"/>
    <mergeCell ref="F6:G6"/>
    <mergeCell ref="C27:C28"/>
    <mergeCell ref="D27:D28"/>
    <mergeCell ref="A8:A13"/>
    <mergeCell ref="B8:B13"/>
    <mergeCell ref="C8:C13"/>
    <mergeCell ref="D8:D13"/>
    <mergeCell ref="E27:E28"/>
    <mergeCell ref="F27:G27"/>
    <mergeCell ref="E53:E54"/>
    <mergeCell ref="F53:G53"/>
    <mergeCell ref="A29:A36"/>
    <mergeCell ref="B29:B36"/>
    <mergeCell ref="C29:C36"/>
    <mergeCell ref="D29:D36"/>
    <mergeCell ref="A27:A28"/>
    <mergeCell ref="B27:B28"/>
    <mergeCell ref="A53:A54"/>
    <mergeCell ref="B53:B54"/>
    <mergeCell ref="A74:A75"/>
    <mergeCell ref="B74:B75"/>
    <mergeCell ref="C74:C75"/>
    <mergeCell ref="D74:D75"/>
    <mergeCell ref="C53:C54"/>
    <mergeCell ref="D53:D54"/>
    <mergeCell ref="A76:A81"/>
    <mergeCell ref="B76:B81"/>
    <mergeCell ref="C76:C81"/>
    <mergeCell ref="D76:D81"/>
    <mergeCell ref="E74:E75"/>
    <mergeCell ref="F74:G74"/>
    <mergeCell ref="A104:A109"/>
    <mergeCell ref="B104:B109"/>
    <mergeCell ref="C104:C109"/>
    <mergeCell ref="D104:D109"/>
    <mergeCell ref="A102:A103"/>
    <mergeCell ref="B102:B103"/>
    <mergeCell ref="C102:C103"/>
    <mergeCell ref="D102:D103"/>
    <mergeCell ref="A133:A138"/>
    <mergeCell ref="B133:B138"/>
    <mergeCell ref="C133:C138"/>
    <mergeCell ref="D133:D138"/>
    <mergeCell ref="A131:A132"/>
    <mergeCell ref="B131:B132"/>
    <mergeCell ref="C131:C132"/>
    <mergeCell ref="D131:D132"/>
    <mergeCell ref="F156:G156"/>
    <mergeCell ref="A158:A164"/>
    <mergeCell ref="B158:B164"/>
    <mergeCell ref="C158:C164"/>
    <mergeCell ref="D158:D164"/>
    <mergeCell ref="A156:A157"/>
    <mergeCell ref="B156:B157"/>
    <mergeCell ref="C156:C157"/>
    <mergeCell ref="D156:D157"/>
    <mergeCell ref="A191:A197"/>
    <mergeCell ref="B191:B197"/>
    <mergeCell ref="C191:C197"/>
    <mergeCell ref="D191:D197"/>
    <mergeCell ref="A189:A190"/>
    <mergeCell ref="B189:B190"/>
    <mergeCell ref="C189:C190"/>
    <mergeCell ref="D189:D190"/>
    <mergeCell ref="A220:A226"/>
    <mergeCell ref="B220:B226"/>
    <mergeCell ref="C220:C226"/>
    <mergeCell ref="D220:D226"/>
    <mergeCell ref="A218:A219"/>
    <mergeCell ref="B218:B219"/>
    <mergeCell ref="C218:C219"/>
    <mergeCell ref="D218:D219"/>
    <mergeCell ref="A248:A252"/>
    <mergeCell ref="B248:B252"/>
    <mergeCell ref="C248:C252"/>
    <mergeCell ref="D248:D252"/>
    <mergeCell ref="A246:A247"/>
    <mergeCell ref="B246:B247"/>
    <mergeCell ref="C246:C247"/>
    <mergeCell ref="D246:D247"/>
    <mergeCell ref="F275:G275"/>
    <mergeCell ref="A277:A284"/>
    <mergeCell ref="B277:B284"/>
    <mergeCell ref="C277:C284"/>
    <mergeCell ref="D277:D284"/>
    <mergeCell ref="A275:A276"/>
    <mergeCell ref="B275:B276"/>
    <mergeCell ref="C275:C276"/>
    <mergeCell ref="D275:D276"/>
    <mergeCell ref="A306:A315"/>
    <mergeCell ref="B306:B315"/>
    <mergeCell ref="C306:C315"/>
    <mergeCell ref="D306:D315"/>
    <mergeCell ref="A304:A305"/>
    <mergeCell ref="B304:B305"/>
    <mergeCell ref="C304:C305"/>
    <mergeCell ref="D304:D305"/>
    <mergeCell ref="A339:A349"/>
    <mergeCell ref="B339:B349"/>
    <mergeCell ref="C339:C349"/>
    <mergeCell ref="D339:D349"/>
    <mergeCell ref="A337:A338"/>
    <mergeCell ref="B337:B338"/>
    <mergeCell ref="C337:C338"/>
    <mergeCell ref="D337:D338"/>
    <mergeCell ref="A375:A382"/>
    <mergeCell ref="B375:B382"/>
    <mergeCell ref="C375:C382"/>
    <mergeCell ref="D375:D382"/>
    <mergeCell ref="A373:A374"/>
    <mergeCell ref="B373:B374"/>
    <mergeCell ref="C373:C374"/>
    <mergeCell ref="D373:D374"/>
    <mergeCell ref="F403:G403"/>
    <mergeCell ref="A405:A408"/>
    <mergeCell ref="B405:B408"/>
    <mergeCell ref="C405:C408"/>
    <mergeCell ref="D405:D408"/>
    <mergeCell ref="A403:A404"/>
    <mergeCell ref="B403:B404"/>
    <mergeCell ref="C403:C404"/>
    <mergeCell ref="D403:D404"/>
    <mergeCell ref="A423:A424"/>
    <mergeCell ref="B423:B424"/>
    <mergeCell ref="C423:C424"/>
    <mergeCell ref="D423:D424"/>
    <mergeCell ref="A425:A428"/>
    <mergeCell ref="B425:B428"/>
    <mergeCell ref="C425:C428"/>
    <mergeCell ref="D425:D428"/>
    <mergeCell ref="A447:A448"/>
    <mergeCell ref="B447:B448"/>
    <mergeCell ref="C447:C448"/>
    <mergeCell ref="D447:D448"/>
    <mergeCell ref="A449:A453"/>
    <mergeCell ref="B449:B453"/>
    <mergeCell ref="C449:C453"/>
    <mergeCell ref="D449:D453"/>
    <mergeCell ref="A471:A472"/>
    <mergeCell ref="B471:B472"/>
    <mergeCell ref="C471:C472"/>
    <mergeCell ref="D471:D472"/>
    <mergeCell ref="A473:A477"/>
    <mergeCell ref="B473:B477"/>
    <mergeCell ref="C473:C477"/>
    <mergeCell ref="D473:D477"/>
    <mergeCell ref="F497:G497"/>
    <mergeCell ref="A499:A507"/>
    <mergeCell ref="B499:B507"/>
    <mergeCell ref="C499:C507"/>
    <mergeCell ref="D499:D507"/>
    <mergeCell ref="A497:A498"/>
    <mergeCell ref="B497:B498"/>
    <mergeCell ref="C497:C498"/>
    <mergeCell ref="D497:D498"/>
    <mergeCell ref="A537:A538"/>
    <mergeCell ref="B537:B538"/>
    <mergeCell ref="C537:C538"/>
    <mergeCell ref="D537:D538"/>
    <mergeCell ref="A539:A551"/>
    <mergeCell ref="B539:B551"/>
    <mergeCell ref="C539:C551"/>
    <mergeCell ref="D539:D551"/>
    <mergeCell ref="A577:A578"/>
    <mergeCell ref="B577:B578"/>
    <mergeCell ref="C577:C578"/>
    <mergeCell ref="D577:D578"/>
    <mergeCell ref="A579:A590"/>
    <mergeCell ref="B579:B590"/>
    <mergeCell ref="C579:C590"/>
    <mergeCell ref="D579:D590"/>
    <mergeCell ref="A616:A617"/>
    <mergeCell ref="B616:B617"/>
    <mergeCell ref="C616:C617"/>
    <mergeCell ref="D616:D617"/>
    <mergeCell ref="A618:A629"/>
    <mergeCell ref="B618:B629"/>
    <mergeCell ref="C618:C629"/>
    <mergeCell ref="D618:D629"/>
    <mergeCell ref="F654:G654"/>
    <mergeCell ref="A656:A675"/>
    <mergeCell ref="B656:B675"/>
    <mergeCell ref="C656:C675"/>
    <mergeCell ref="D656:D675"/>
    <mergeCell ref="A654:A655"/>
    <mergeCell ref="B654:B655"/>
    <mergeCell ref="C654:C655"/>
    <mergeCell ref="D654:D655"/>
    <mergeCell ref="F693:G693"/>
    <mergeCell ref="A695:A708"/>
    <mergeCell ref="B695:B708"/>
    <mergeCell ref="C695:C708"/>
    <mergeCell ref="D695:D708"/>
    <mergeCell ref="A693:A694"/>
    <mergeCell ref="B693:B694"/>
    <mergeCell ref="C693:C694"/>
    <mergeCell ref="D693:D694"/>
    <mergeCell ref="F733:G733"/>
    <mergeCell ref="A735:A750"/>
    <mergeCell ref="B735:B750"/>
    <mergeCell ref="C735:C750"/>
    <mergeCell ref="D735:D750"/>
    <mergeCell ref="A733:A734"/>
    <mergeCell ref="B733:B734"/>
    <mergeCell ref="C733:C734"/>
    <mergeCell ref="D733:D734"/>
    <mergeCell ref="F778:G778"/>
    <mergeCell ref="A780:A795"/>
    <mergeCell ref="B780:B795"/>
    <mergeCell ref="C780:C795"/>
    <mergeCell ref="D780:D795"/>
    <mergeCell ref="A778:A779"/>
    <mergeCell ref="B778:B779"/>
    <mergeCell ref="C778:C779"/>
    <mergeCell ref="D778:D779"/>
    <mergeCell ref="A818:A832"/>
    <mergeCell ref="B818:B832"/>
    <mergeCell ref="C818:C832"/>
    <mergeCell ref="D818:D832"/>
    <mergeCell ref="A816:A817"/>
    <mergeCell ref="B816:B817"/>
    <mergeCell ref="C816:C817"/>
    <mergeCell ref="D816:D817"/>
    <mergeCell ref="A861:A874"/>
    <mergeCell ref="B861:B874"/>
    <mergeCell ref="C861:C874"/>
    <mergeCell ref="D861:D874"/>
    <mergeCell ref="A859:A860"/>
    <mergeCell ref="B859:B860"/>
    <mergeCell ref="C859:C860"/>
    <mergeCell ref="D859:D860"/>
    <mergeCell ref="A898:A912"/>
    <mergeCell ref="B898:B912"/>
    <mergeCell ref="C898:C912"/>
    <mergeCell ref="D898:D912"/>
    <mergeCell ref="A896:A897"/>
    <mergeCell ref="B896:B897"/>
    <mergeCell ref="C896:C897"/>
    <mergeCell ref="D896:D897"/>
    <mergeCell ref="F934:G934"/>
    <mergeCell ref="A936:A946"/>
    <mergeCell ref="B936:B946"/>
    <mergeCell ref="C936:C946"/>
    <mergeCell ref="D936:D946"/>
    <mergeCell ref="A934:A935"/>
    <mergeCell ref="B934:B935"/>
    <mergeCell ref="C934:C935"/>
    <mergeCell ref="D934:D935"/>
    <mergeCell ref="A964:A970"/>
    <mergeCell ref="B964:B970"/>
    <mergeCell ref="C964:C970"/>
    <mergeCell ref="D964:D970"/>
    <mergeCell ref="A962:A963"/>
    <mergeCell ref="B962:B963"/>
    <mergeCell ref="C962:C963"/>
    <mergeCell ref="D962:D963"/>
    <mergeCell ref="A987:A996"/>
    <mergeCell ref="B987:B996"/>
    <mergeCell ref="C987:C996"/>
    <mergeCell ref="D987:D996"/>
    <mergeCell ref="A985:A986"/>
    <mergeCell ref="B985:B986"/>
    <mergeCell ref="C985:C986"/>
    <mergeCell ref="D985:D986"/>
    <mergeCell ref="A1096:A1097"/>
    <mergeCell ref="B1096:B1097"/>
    <mergeCell ref="C1096:C1097"/>
    <mergeCell ref="D1096:D1097"/>
    <mergeCell ref="A1027:A1028"/>
    <mergeCell ref="B1027:B1028"/>
    <mergeCell ref="C1027:C1028"/>
    <mergeCell ref="D1027:D1028"/>
    <mergeCell ref="A1029:A1041"/>
    <mergeCell ref="B1029:B1041"/>
    <mergeCell ref="A1122:A1123"/>
    <mergeCell ref="B1122:B1123"/>
    <mergeCell ref="C1122:C1123"/>
    <mergeCell ref="D1122:D1123"/>
    <mergeCell ref="A1098:A1106"/>
    <mergeCell ref="B1098:B1106"/>
    <mergeCell ref="C1098:C1106"/>
    <mergeCell ref="D1098:D1106"/>
    <mergeCell ref="B1144:B1145"/>
    <mergeCell ref="C1144:C1145"/>
    <mergeCell ref="D1144:D1145"/>
    <mergeCell ref="A1124:A1125"/>
    <mergeCell ref="B1124:B1125"/>
    <mergeCell ref="C1124:C1125"/>
    <mergeCell ref="D1124:D1125"/>
    <mergeCell ref="A1167:A1168"/>
    <mergeCell ref="B1167:B1168"/>
    <mergeCell ref="C1167:C1168"/>
    <mergeCell ref="D1167:D1168"/>
    <mergeCell ref="F1144:G1144"/>
    <mergeCell ref="A1146:A1148"/>
    <mergeCell ref="B1146:B1148"/>
    <mergeCell ref="C1146:C1148"/>
    <mergeCell ref="D1146:D1148"/>
    <mergeCell ref="A1144:A1145"/>
    <mergeCell ref="A1187:A1203"/>
    <mergeCell ref="B1187:B1203"/>
    <mergeCell ref="C1187:C1203"/>
    <mergeCell ref="D1187:D1203"/>
    <mergeCell ref="E1167:E1168"/>
    <mergeCell ref="F1167:G1167"/>
    <mergeCell ref="A1185:A1186"/>
    <mergeCell ref="B1185:B1186"/>
    <mergeCell ref="C1185:C1186"/>
    <mergeCell ref="D1185:D1186"/>
    <mergeCell ref="F1224:G1224"/>
    <mergeCell ref="A1226:A1241"/>
    <mergeCell ref="B1226:B1241"/>
    <mergeCell ref="C1226:C1241"/>
    <mergeCell ref="D1226:D1241"/>
    <mergeCell ref="A1224:A1225"/>
    <mergeCell ref="B1224:B1225"/>
    <mergeCell ref="C1224:C1225"/>
    <mergeCell ref="D1224:D1225"/>
    <mergeCell ref="F1267:G1267"/>
    <mergeCell ref="A1269:A1283"/>
    <mergeCell ref="B1269:B1283"/>
    <mergeCell ref="C1269:C1283"/>
    <mergeCell ref="D1269:D1283"/>
    <mergeCell ref="A1267:A1268"/>
    <mergeCell ref="B1267:B1268"/>
    <mergeCell ref="C1267:C1268"/>
    <mergeCell ref="D1267:D1268"/>
    <mergeCell ref="F1303:G1303"/>
    <mergeCell ref="A1305:A1316"/>
    <mergeCell ref="B1305:B1316"/>
    <mergeCell ref="C1305:C1316"/>
    <mergeCell ref="D1305:D1316"/>
    <mergeCell ref="A1303:A1304"/>
    <mergeCell ref="B1303:B1304"/>
    <mergeCell ref="C1303:C1304"/>
    <mergeCell ref="D1303:D1304"/>
    <mergeCell ref="F1345:G1345"/>
    <mergeCell ref="A1347:A1359"/>
    <mergeCell ref="B1347:B1359"/>
    <mergeCell ref="C1347:C1359"/>
    <mergeCell ref="D1347:D1359"/>
    <mergeCell ref="A1345:A1346"/>
    <mergeCell ref="B1345:B1346"/>
    <mergeCell ref="C1345:C1346"/>
    <mergeCell ref="D1345:D1346"/>
    <mergeCell ref="D1423:D1424"/>
    <mergeCell ref="F1385:G1385"/>
    <mergeCell ref="A1387:A1403"/>
    <mergeCell ref="B1387:B1403"/>
    <mergeCell ref="C1387:C1403"/>
    <mergeCell ref="D1387:D1403"/>
    <mergeCell ref="A1385:A1386"/>
    <mergeCell ref="B1385:B1386"/>
    <mergeCell ref="C1385:C1386"/>
    <mergeCell ref="D1385:D1386"/>
    <mergeCell ref="C1454:C1455"/>
    <mergeCell ref="D1454:D1455"/>
    <mergeCell ref="F1423:G1423"/>
    <mergeCell ref="A1425:A1438"/>
    <mergeCell ref="B1425:B1438"/>
    <mergeCell ref="C1425:C1438"/>
    <mergeCell ref="D1425:D1438"/>
    <mergeCell ref="A1423:A1424"/>
    <mergeCell ref="B1423:B1424"/>
    <mergeCell ref="C1423:C1424"/>
    <mergeCell ref="B1478:B1479"/>
    <mergeCell ref="C1478:C1479"/>
    <mergeCell ref="D1478:D1479"/>
    <mergeCell ref="F1454:G1454"/>
    <mergeCell ref="A1456:A1461"/>
    <mergeCell ref="B1456:B1461"/>
    <mergeCell ref="C1456:C1461"/>
    <mergeCell ref="D1456:D1461"/>
    <mergeCell ref="A1454:A1455"/>
    <mergeCell ref="B1454:B1455"/>
    <mergeCell ref="A1507:A1508"/>
    <mergeCell ref="B1507:B1508"/>
    <mergeCell ref="C1507:C1508"/>
    <mergeCell ref="D1507:D1508"/>
    <mergeCell ref="F1478:G1478"/>
    <mergeCell ref="A1480:A1492"/>
    <mergeCell ref="B1480:B1492"/>
    <mergeCell ref="C1480:C1492"/>
    <mergeCell ref="D1480:D1492"/>
    <mergeCell ref="A1478:A1479"/>
    <mergeCell ref="A1536:A1537"/>
    <mergeCell ref="B1536:B1537"/>
    <mergeCell ref="C1536:C1537"/>
    <mergeCell ref="D1536:D1537"/>
    <mergeCell ref="A1509:A1518"/>
    <mergeCell ref="B1509:B1518"/>
    <mergeCell ref="C1509:C1518"/>
    <mergeCell ref="D1509:D1518"/>
    <mergeCell ref="A1562:A1563"/>
    <mergeCell ref="B1562:B1563"/>
    <mergeCell ref="C1562:C1563"/>
    <mergeCell ref="D1562:D1563"/>
    <mergeCell ref="A1538:A1545"/>
    <mergeCell ref="B1538:B1545"/>
    <mergeCell ref="C1538:C1545"/>
    <mergeCell ref="D1538:D1545"/>
    <mergeCell ref="C1588:C1597"/>
    <mergeCell ref="D1588:D1597"/>
    <mergeCell ref="A1564:A1568"/>
    <mergeCell ref="B1564:B1568"/>
    <mergeCell ref="C1564:C1568"/>
    <mergeCell ref="D1564:D1568"/>
    <mergeCell ref="A1616:A1617"/>
    <mergeCell ref="B1616:B1617"/>
    <mergeCell ref="C1616:C1617"/>
    <mergeCell ref="D1616:D1617"/>
    <mergeCell ref="A1586:A1587"/>
    <mergeCell ref="B1586:B1587"/>
    <mergeCell ref="C1586:C1587"/>
    <mergeCell ref="D1586:D1587"/>
    <mergeCell ref="B1588:B1597"/>
    <mergeCell ref="A1588:A1597"/>
    <mergeCell ref="D1641:D1642"/>
    <mergeCell ref="D1643:D1648"/>
    <mergeCell ref="A1618:A1621"/>
    <mergeCell ref="B1618:B1621"/>
    <mergeCell ref="C1618:C1621"/>
    <mergeCell ref="D1618:D1621"/>
    <mergeCell ref="A1669:A1675"/>
    <mergeCell ref="B1669:B1675"/>
    <mergeCell ref="C1669:C1675"/>
    <mergeCell ref="D1669:D1675"/>
    <mergeCell ref="A1667:A1668"/>
    <mergeCell ref="B1667:B1668"/>
    <mergeCell ref="C1667:C1668"/>
    <mergeCell ref="D1667:D1668"/>
    <mergeCell ref="A1725:A1738"/>
    <mergeCell ref="B1725:B1738"/>
    <mergeCell ref="C1725:C1738"/>
    <mergeCell ref="D1725:D1738"/>
    <mergeCell ref="A1723:A1724"/>
    <mergeCell ref="B1723:B1724"/>
    <mergeCell ref="C1723:C1724"/>
    <mergeCell ref="D1723:D1724"/>
    <mergeCell ref="A1767:A1781"/>
    <mergeCell ref="B1767:B1781"/>
    <mergeCell ref="C1767:C1781"/>
    <mergeCell ref="D1767:D1781"/>
    <mergeCell ref="A1765:A1766"/>
    <mergeCell ref="B1765:B1766"/>
    <mergeCell ref="C1765:C1766"/>
    <mergeCell ref="D1765:D1766"/>
    <mergeCell ref="A1804:A1812"/>
    <mergeCell ref="B1804:B1812"/>
    <mergeCell ref="C1804:C1812"/>
    <mergeCell ref="D1804:D1812"/>
    <mergeCell ref="A1802:A1803"/>
    <mergeCell ref="B1802:B1803"/>
    <mergeCell ref="C1802:C1803"/>
    <mergeCell ref="D1802:D1803"/>
    <mergeCell ref="A1833:A1842"/>
    <mergeCell ref="B1833:B1842"/>
    <mergeCell ref="C1833:C1842"/>
    <mergeCell ref="D1833:D1842"/>
    <mergeCell ref="A1831:A1832"/>
    <mergeCell ref="B1831:B1832"/>
    <mergeCell ref="C1831:C1832"/>
    <mergeCell ref="D1831:D1832"/>
    <mergeCell ref="A1859:A1866"/>
    <mergeCell ref="B1859:B1866"/>
    <mergeCell ref="C1859:C1866"/>
    <mergeCell ref="D1859:D1866"/>
    <mergeCell ref="A1857:A1858"/>
    <mergeCell ref="B1857:B1858"/>
    <mergeCell ref="C1857:C1858"/>
    <mergeCell ref="D1857:D1858"/>
    <mergeCell ref="B1880:B1888"/>
    <mergeCell ref="C1880:C1888"/>
    <mergeCell ref="D1880:D1888"/>
    <mergeCell ref="A1880:A1888"/>
    <mergeCell ref="A1878:A1879"/>
    <mergeCell ref="B1878:B1879"/>
    <mergeCell ref="C1878:C1879"/>
    <mergeCell ref="D1878:D1879"/>
    <mergeCell ref="A1903:A1908"/>
    <mergeCell ref="B1903:B1908"/>
    <mergeCell ref="C1903:C1908"/>
    <mergeCell ref="D1903:D1908"/>
    <mergeCell ref="A1901:A1902"/>
    <mergeCell ref="B1901:B1902"/>
    <mergeCell ref="C1901:C1902"/>
    <mergeCell ref="D1901:D1902"/>
    <mergeCell ref="A1924:A1933"/>
    <mergeCell ref="B1924:B1933"/>
    <mergeCell ref="C1924:C1933"/>
    <mergeCell ref="D1924:D1933"/>
    <mergeCell ref="A1922:A1923"/>
    <mergeCell ref="B1922:B1923"/>
    <mergeCell ref="C1922:C1923"/>
    <mergeCell ref="D1922:D1923"/>
    <mergeCell ref="A1949:A1957"/>
    <mergeCell ref="B1949:B1957"/>
    <mergeCell ref="C1949:C1957"/>
    <mergeCell ref="D1949:D1957"/>
    <mergeCell ref="A1947:A1948"/>
    <mergeCell ref="B1947:B1948"/>
    <mergeCell ref="C1947:C1948"/>
    <mergeCell ref="D1947:D1948"/>
    <mergeCell ref="A1976:A1983"/>
    <mergeCell ref="B1976:B1983"/>
    <mergeCell ref="C1976:C1983"/>
    <mergeCell ref="D1976:D1983"/>
    <mergeCell ref="A1974:A1975"/>
    <mergeCell ref="B1974:B1975"/>
    <mergeCell ref="C1974:C1975"/>
    <mergeCell ref="D1974:D1975"/>
    <mergeCell ref="A1999:A2006"/>
    <mergeCell ref="B1999:B2006"/>
    <mergeCell ref="C1999:C2006"/>
    <mergeCell ref="D1999:D2006"/>
    <mergeCell ref="A1997:A1998"/>
    <mergeCell ref="B1997:B1998"/>
    <mergeCell ref="C1997:C1998"/>
    <mergeCell ref="D1997:D1998"/>
    <mergeCell ref="A2021:A2026"/>
    <mergeCell ref="B2021:B2026"/>
    <mergeCell ref="C2021:C2026"/>
    <mergeCell ref="D2021:D2026"/>
    <mergeCell ref="A2019:A2020"/>
    <mergeCell ref="B2019:B2020"/>
    <mergeCell ref="C2019:C2020"/>
    <mergeCell ref="D2019:D2020"/>
    <mergeCell ref="F2010:G2010"/>
    <mergeCell ref="F2030:G2030"/>
    <mergeCell ref="F1870:G1870"/>
    <mergeCell ref="F1892:G1892"/>
    <mergeCell ref="F1912:G1912"/>
    <mergeCell ref="F1937:G1937"/>
    <mergeCell ref="F2019:G2019"/>
    <mergeCell ref="F1997:G1997"/>
    <mergeCell ref="F1974:G1974"/>
    <mergeCell ref="F1947:G1947"/>
    <mergeCell ref="F17:G17"/>
    <mergeCell ref="F40:G40"/>
    <mergeCell ref="F1961:G1961"/>
    <mergeCell ref="F1987:G1987"/>
    <mergeCell ref="F1922:G1922"/>
    <mergeCell ref="F1901:G1901"/>
    <mergeCell ref="F1878:G1878"/>
    <mergeCell ref="F1857:G1857"/>
    <mergeCell ref="F1831:G1831"/>
    <mergeCell ref="F1802:G1802"/>
    <mergeCell ref="F59:G59"/>
    <mergeCell ref="F85:G85"/>
    <mergeCell ref="F113:G113"/>
    <mergeCell ref="F142:G142"/>
    <mergeCell ref="F131:G131"/>
    <mergeCell ref="F102:G102"/>
    <mergeCell ref="F168:G168"/>
    <mergeCell ref="F201:G201"/>
    <mergeCell ref="F230:G230"/>
    <mergeCell ref="F256:G256"/>
    <mergeCell ref="F246:G246"/>
    <mergeCell ref="F218:G218"/>
    <mergeCell ref="F189:G189"/>
    <mergeCell ref="F288:G288"/>
    <mergeCell ref="F319:G319"/>
    <mergeCell ref="F353:G353"/>
    <mergeCell ref="F386:G386"/>
    <mergeCell ref="F373:G373"/>
    <mergeCell ref="F337:G337"/>
    <mergeCell ref="F304:G304"/>
    <mergeCell ref="F799:G799"/>
    <mergeCell ref="F836:G836"/>
    <mergeCell ref="F878:G878"/>
    <mergeCell ref="F916:G916"/>
    <mergeCell ref="F896:G896"/>
    <mergeCell ref="F859:G859"/>
    <mergeCell ref="F816:G816"/>
    <mergeCell ref="F950:G950"/>
    <mergeCell ref="F974:G974"/>
    <mergeCell ref="F1000:G1000"/>
    <mergeCell ref="F1050:G1050"/>
    <mergeCell ref="F1027:G1027"/>
    <mergeCell ref="F985:G985"/>
    <mergeCell ref="F962:G962"/>
    <mergeCell ref="F1045:G1045"/>
    <mergeCell ref="F1173:G1173"/>
    <mergeCell ref="F1207:G1207"/>
    <mergeCell ref="F1084:G1084"/>
    <mergeCell ref="F1110:G1110"/>
    <mergeCell ref="F1129:G1129"/>
    <mergeCell ref="F1152:G1152"/>
    <mergeCell ref="F1122:G1122"/>
    <mergeCell ref="F1096:G1096"/>
    <mergeCell ref="F1185:G1185"/>
    <mergeCell ref="A1641:A1642"/>
    <mergeCell ref="B1641:B1642"/>
    <mergeCell ref="B1696:B1701"/>
    <mergeCell ref="C1696:C1701"/>
    <mergeCell ref="A1643:A1648"/>
    <mergeCell ref="B1643:B1648"/>
    <mergeCell ref="C1643:C1648"/>
    <mergeCell ref="A1694:A1695"/>
    <mergeCell ref="B1694:B1695"/>
    <mergeCell ref="A1696:A1701"/>
    <mergeCell ref="D1696:D1701"/>
    <mergeCell ref="F1245:G1245"/>
    <mergeCell ref="F1287:G1287"/>
    <mergeCell ref="F1320:G1320"/>
    <mergeCell ref="F1363:G1363"/>
    <mergeCell ref="F1407:G1407"/>
    <mergeCell ref="F1442:G1442"/>
    <mergeCell ref="F1465:G1465"/>
    <mergeCell ref="F1496:G1496"/>
    <mergeCell ref="F1616:G1616"/>
    <mergeCell ref="F1522:G1522"/>
    <mergeCell ref="F1507:G1507"/>
    <mergeCell ref="F1601:G1601"/>
    <mergeCell ref="F1625:G1625"/>
    <mergeCell ref="F1536:G1536"/>
    <mergeCell ref="C1694:C1695"/>
    <mergeCell ref="D1694:D1695"/>
    <mergeCell ref="E1694:E1695"/>
    <mergeCell ref="F1667:G1667"/>
    <mergeCell ref="C1641:C1642"/>
    <mergeCell ref="F1641:G1641"/>
    <mergeCell ref="F1705:G1705"/>
    <mergeCell ref="F1742:G1742"/>
    <mergeCell ref="F1694:G1694"/>
    <mergeCell ref="F1652:G1652"/>
    <mergeCell ref="F1549:G1549"/>
    <mergeCell ref="F1572:G1572"/>
    <mergeCell ref="F1562:G1562"/>
    <mergeCell ref="F1586:G1586"/>
    <mergeCell ref="F1816:G1816"/>
    <mergeCell ref="F1846:G1846"/>
    <mergeCell ref="F1765:G1765"/>
    <mergeCell ref="F1723:G1723"/>
    <mergeCell ref="F1785:G1785"/>
    <mergeCell ref="F1679:G16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2013-10-16T05:46:44Z</cp:lastPrinted>
  <dcterms:created xsi:type="dcterms:W3CDTF">2011-08-24T06:42:09Z</dcterms:created>
  <dcterms:modified xsi:type="dcterms:W3CDTF">2014-04-01T13:18:46Z</dcterms:modified>
  <cp:category/>
  <cp:version/>
  <cp:contentType/>
  <cp:contentStatus/>
</cp:coreProperties>
</file>